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18"/>
  <workbookPr defaultThemeVersion="166925"/>
  <mc:AlternateContent xmlns:mc="http://schemas.openxmlformats.org/markup-compatibility/2006">
    <mc:Choice Requires="x15">
      <x15ac:absPath xmlns:x15ac="http://schemas.microsoft.com/office/spreadsheetml/2010/11/ac" url="https://weadviseurs.sharepoint.com/sites/WE-TeamCOPI/Gedeelde documenten/4. Circulariteit/30133 Adaptief Vermogen/AdaptiefVermogen 2.1/"/>
    </mc:Choice>
  </mc:AlternateContent>
  <xr:revisionPtr revIDLastSave="39" documentId="8_{E66B8D51-BDB0-4488-9161-93FCB89954F3}" xr6:coauthVersionLast="47" xr6:coauthVersionMax="47" xr10:uidLastSave="{4120C2C4-A89A-46DD-B4E0-AF0A83858F6C}"/>
  <workbookProtection workbookAlgorithmName="SHA-512" workbookHashValue="b/pHWl6QVg9Y04GTwWBpftYnrIR7ENdzlXvYdtOzO2p/3Bw+Pm9WuL4fQ0wnK80Dq8YslMrSmdkUEzQk6dVorQ==" workbookSaltValue="o/wq05XhZjUYtJGR6KJSsA==" workbookSpinCount="100000" lockStructure="1"/>
  <bookViews>
    <workbookView xWindow="56460" yWindow="-4890" windowWidth="22695" windowHeight="17460" tabRatio="582" xr2:uid="{17E2617F-3CEB-4C0A-9780-75A0C9B48284}"/>
  </bookViews>
  <sheets>
    <sheet name="MAV 2.1 - Rekenblad" sheetId="34" r:id="rId1"/>
    <sheet name="Methodiek 2.1 - 20241031" sheetId="28" r:id="rId2"/>
    <sheet name="Levels 2.3 Adaptability" sheetId="36" r:id="rId3"/>
  </sheets>
  <definedNames>
    <definedName name="_xlnm._FilterDatabase" localSheetId="0" hidden="1">'MAV 2.1 - Rekenblad'!$B$4:$B$162</definedName>
    <definedName name="_xlnm._FilterDatabase" localSheetId="1" hidden="1">'Methodiek 2.1 - 20241031'!$B$2:$Q$52</definedName>
    <definedName name="best">'Methodiek 2.1 - 20241031'!$P$2</definedName>
    <definedName name="best_toelichting">'Methodiek 2.1 - 20241031'!$Q$2</definedName>
    <definedName name="goed">'Methodiek 2.1 - 20241031'!$N$2</definedName>
    <definedName name="goed_toelichting">'Methodiek 2.1 - 20241031'!$O$2</definedName>
    <definedName name="indicator">'Methodiek 2.1 - 20241031'!$F$2</definedName>
    <definedName name="lagen_van_brand">'Methodiek 2.1 - 20241031'!$B$2</definedName>
    <definedName name="matig">'Methodiek 2.1 - 20241031'!$L$2</definedName>
    <definedName name="matig_toelichting">'Methodiek 2.1 - 20241031'!$M$2</definedName>
    <definedName name="nr">'Methodiek 2.1 - 20241031'!$A$2</definedName>
    <definedName name="slecht">'Methodiek 2.1 - 20241031'!$J$2</definedName>
    <definedName name="slecht_toelichting">'Methodiek 2.1 - 20241031'!$K$2</definedName>
    <definedName name="TABEL">'Methodiek 2.1 - 20241031'!$A$2:$Q$53</definedName>
    <definedName name="TABEL_1e_KOLOM">'Methodiek 2.1 - 20241031'!$A$2:$A$53</definedName>
    <definedName name="TABEL_1e_RIJ">'Methodiek 2.1 - 20241031'!$A$2:$Q$2</definedName>
    <definedName name="toelichting_bij_indicator">'Methodiek 2.1 - 20241031'!$H$2</definedName>
    <definedName name="vraag_bij_indicator">'Methodiek 2.1 - 20241031'!$G$2</definedName>
    <definedName name="weging">'Methodiek 2.1 - 20241031'!$D$2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34" l="1"/>
  <c r="C104" i="34"/>
  <c r="P17" i="34" l="1" a="1"/>
  <c r="P17" i="34" s="1"/>
  <c r="P20" i="34" l="1" a="1"/>
  <c r="P20" i="34" s="1"/>
  <c r="P23" i="34" s="1" a="1"/>
  <c r="P23" i="34" s="1"/>
  <c r="Q17" i="34" a="1"/>
  <c r="Q17" i="34" s="1"/>
  <c r="R17" i="34" s="1"/>
  <c r="Q20" i="34" l="1" a="1"/>
  <c r="Q20" i="34" s="1"/>
  <c r="P26" i="34" a="1"/>
  <c r="P26" i="34" s="1"/>
  <c r="Q23" i="34" a="1"/>
  <c r="Q23" i="34" s="1"/>
  <c r="Q18" i="34"/>
  <c r="R18" i="34" s="1"/>
  <c r="C17" i="34"/>
  <c r="R20" i="34" l="1"/>
  <c r="C20" i="34"/>
  <c r="Q21" i="34"/>
  <c r="S21" i="34" s="1"/>
  <c r="G21" i="34" s="1"/>
  <c r="Q24" i="34"/>
  <c r="Q25" i="34" s="1"/>
  <c r="R25" i="34" s="1"/>
  <c r="R23" i="34"/>
  <c r="P29" i="34" a="1"/>
  <c r="P29" i="34" s="1"/>
  <c r="C23" i="34"/>
  <c r="Q26" i="34" a="1"/>
  <c r="Q26" i="34" s="1"/>
  <c r="S18" i="34"/>
  <c r="G18" i="34" s="1"/>
  <c r="L18" i="34"/>
  <c r="K18" i="34"/>
  <c r="J18" i="34"/>
  <c r="I18" i="34"/>
  <c r="D18" i="34"/>
  <c r="Q19" i="34"/>
  <c r="R19" i="34" s="1"/>
  <c r="C18" i="34"/>
  <c r="R26" i="34" l="1"/>
  <c r="C26" i="34"/>
  <c r="L21" i="34"/>
  <c r="C21" i="34"/>
  <c r="R21" i="34"/>
  <c r="D21" i="34"/>
  <c r="K21" i="34"/>
  <c r="Q22" i="34"/>
  <c r="R22" i="34" s="1"/>
  <c r="I21" i="34"/>
  <c r="J21" i="34"/>
  <c r="D24" i="34"/>
  <c r="J24" i="34"/>
  <c r="K24" i="34"/>
  <c r="C24" i="34"/>
  <c r="L24" i="34"/>
  <c r="S24" i="34"/>
  <c r="G24" i="34" s="1"/>
  <c r="R24" i="34"/>
  <c r="I24" i="34"/>
  <c r="P32" i="34" a="1"/>
  <c r="P32" i="34" s="1"/>
  <c r="K25" i="34"/>
  <c r="J25" i="34"/>
  <c r="I25" i="34"/>
  <c r="D25" i="34"/>
  <c r="F25" i="34"/>
  <c r="L25" i="34"/>
  <c r="L19" i="34"/>
  <c r="I19" i="34"/>
  <c r="K19" i="34"/>
  <c r="J19" i="34"/>
  <c r="D19" i="34"/>
  <c r="F19" i="34"/>
  <c r="Q27" i="34"/>
  <c r="L27" i="34" s="1"/>
  <c r="I22" i="34" l="1"/>
  <c r="K22" i="34"/>
  <c r="J22" i="34"/>
  <c r="L22" i="34"/>
  <c r="D22" i="34"/>
  <c r="F22" i="34"/>
  <c r="S27" i="34"/>
  <c r="G27" i="34" s="1"/>
  <c r="R27" i="34"/>
  <c r="P35" i="34" a="1"/>
  <c r="P35" i="34" s="1"/>
  <c r="Q32" i="34" a="1"/>
  <c r="Q32" i="34" s="1"/>
  <c r="R32" i="34" s="1"/>
  <c r="Q29" i="34" a="1"/>
  <c r="Q29" i="34" s="1"/>
  <c r="Q28" i="34"/>
  <c r="R28" i="34" s="1"/>
  <c r="C27" i="34"/>
  <c r="K27" i="34"/>
  <c r="J27" i="34"/>
  <c r="D27" i="34"/>
  <c r="I27" i="34"/>
  <c r="P38" i="34" l="1" a="1"/>
  <c r="P38" i="34" s="1"/>
  <c r="P41" i="34" s="1" a="1"/>
  <c r="P41" i="34" s="1"/>
  <c r="P44" i="34" s="1" a="1"/>
  <c r="P44" i="34" s="1"/>
  <c r="P47" i="34" s="1" a="1"/>
  <c r="P47" i="34" s="1"/>
  <c r="P50" i="34" s="1" a="1"/>
  <c r="P50" i="34" s="1"/>
  <c r="P53" i="34" s="1" a="1"/>
  <c r="P53" i="34" s="1"/>
  <c r="P56" i="34" s="1" a="1"/>
  <c r="P56" i="34" s="1"/>
  <c r="P59" i="34" s="1" a="1"/>
  <c r="P59" i="34" s="1"/>
  <c r="P62" i="34" s="1" a="1"/>
  <c r="P62" i="34" s="1"/>
  <c r="P65" i="34" s="1" a="1"/>
  <c r="P65" i="34" s="1"/>
  <c r="P68" i="34" s="1" a="1"/>
  <c r="P68" i="34" s="1"/>
  <c r="P71" i="34" s="1" a="1"/>
  <c r="P71" i="34" s="1"/>
  <c r="P74" i="34" s="1" a="1"/>
  <c r="P74" i="34" s="1"/>
  <c r="P77" i="34" s="1" a="1"/>
  <c r="P77" i="34" s="1"/>
  <c r="P80" i="34" s="1" a="1"/>
  <c r="P80" i="34" s="1"/>
  <c r="P85" i="34" s="1" a="1"/>
  <c r="P85" i="34" s="1"/>
  <c r="Q85" i="34" s="1" a="1"/>
  <c r="Q85" i="34" s="1"/>
  <c r="C85" i="34" s="1"/>
  <c r="C29" i="34"/>
  <c r="R29" i="34"/>
  <c r="Q30" i="34"/>
  <c r="R30" i="34" s="1"/>
  <c r="Q35" i="34" a="1"/>
  <c r="Q35" i="34" s="1"/>
  <c r="C32" i="34"/>
  <c r="Q33" i="34"/>
  <c r="L28" i="34"/>
  <c r="J28" i="34"/>
  <c r="K28" i="34"/>
  <c r="F28" i="34"/>
  <c r="I28" i="34"/>
  <c r="D28" i="34"/>
  <c r="Q38" i="34" l="1" a="1"/>
  <c r="Q38" i="34" s="1"/>
  <c r="R38" i="34" s="1"/>
  <c r="Q41" i="34" a="1"/>
  <c r="Q41" i="34" s="1"/>
  <c r="Q42" i="34" s="1"/>
  <c r="I42" i="34" s="1"/>
  <c r="Q36" i="34"/>
  <c r="I36" i="34" s="1"/>
  <c r="R35" i="34"/>
  <c r="S33" i="34"/>
  <c r="G33" i="34" s="1"/>
  <c r="R33" i="34"/>
  <c r="Q31" i="34"/>
  <c r="S30" i="34"/>
  <c r="G30" i="34" s="1"/>
  <c r="K30" i="34"/>
  <c r="D30" i="34"/>
  <c r="I30" i="34"/>
  <c r="L30" i="34"/>
  <c r="C35" i="34"/>
  <c r="J30" i="34"/>
  <c r="Q44" i="34" a="1"/>
  <c r="Q44" i="34" s="1"/>
  <c r="C30" i="34"/>
  <c r="Q34" i="34"/>
  <c r="R34" i="34" s="1"/>
  <c r="C33" i="34"/>
  <c r="D33" i="34"/>
  <c r="L33" i="34"/>
  <c r="K33" i="34"/>
  <c r="J33" i="34"/>
  <c r="I33" i="34"/>
  <c r="Q39" i="34" l="1"/>
  <c r="C39" i="34" s="1"/>
  <c r="C38" i="34"/>
  <c r="C41" i="34"/>
  <c r="R41" i="34"/>
  <c r="Q86" i="34"/>
  <c r="I86" i="34" s="1"/>
  <c r="J42" i="34"/>
  <c r="C36" i="34"/>
  <c r="D36" i="34"/>
  <c r="J36" i="34"/>
  <c r="K36" i="34"/>
  <c r="K42" i="34"/>
  <c r="Q45" i="34"/>
  <c r="R45" i="34" s="1"/>
  <c r="R44" i="34"/>
  <c r="L42" i="34"/>
  <c r="Q37" i="34"/>
  <c r="R37" i="34" s="1"/>
  <c r="F31" i="34"/>
  <c r="R31" i="34"/>
  <c r="C42" i="34"/>
  <c r="Q43" i="34"/>
  <c r="R43" i="34" s="1"/>
  <c r="D42" i="34"/>
  <c r="S36" i="34"/>
  <c r="G36" i="34" s="1"/>
  <c r="R36" i="34"/>
  <c r="L36" i="34"/>
  <c r="S42" i="34"/>
  <c r="G42" i="34" s="1"/>
  <c r="R42" i="34"/>
  <c r="D31" i="34"/>
  <c r="I31" i="34"/>
  <c r="J31" i="34"/>
  <c r="L31" i="34"/>
  <c r="K31" i="34"/>
  <c r="C44" i="34"/>
  <c r="J34" i="34"/>
  <c r="F34" i="34"/>
  <c r="I34" i="34"/>
  <c r="D34" i="34"/>
  <c r="L34" i="34"/>
  <c r="K34" i="34"/>
  <c r="J39" i="34" l="1"/>
  <c r="K39" i="34"/>
  <c r="D39" i="34"/>
  <c r="Q40" i="34"/>
  <c r="R40" i="34" s="1"/>
  <c r="I39" i="34"/>
  <c r="R39" i="34"/>
  <c r="L39" i="34"/>
  <c r="S39" i="34"/>
  <c r="G39" i="34" s="1"/>
  <c r="L86" i="34"/>
  <c r="S86" i="34"/>
  <c r="D86" i="34"/>
  <c r="C86" i="34"/>
  <c r="Q87" i="34"/>
  <c r="I87" i="34" s="1"/>
  <c r="K86" i="34"/>
  <c r="J86" i="34"/>
  <c r="R86" i="34"/>
  <c r="R85" i="34"/>
  <c r="P88" i="34" a="1"/>
  <c r="P88" i="34" s="1"/>
  <c r="K37" i="34"/>
  <c r="D37" i="34"/>
  <c r="I43" i="34"/>
  <c r="L43" i="34"/>
  <c r="F43" i="34"/>
  <c r="D43" i="34"/>
  <c r="J43" i="34"/>
  <c r="K43" i="34"/>
  <c r="J37" i="34"/>
  <c r="I37" i="34"/>
  <c r="F37" i="34"/>
  <c r="L37" i="34"/>
  <c r="I45" i="34"/>
  <c r="C45" i="34"/>
  <c r="Q46" i="34"/>
  <c r="K46" i="34" s="1"/>
  <c r="D45" i="34"/>
  <c r="S45" i="34"/>
  <c r="G45" i="34" s="1"/>
  <c r="L45" i="34"/>
  <c r="J45" i="34"/>
  <c r="K45" i="34"/>
  <c r="Q47" i="34" a="1"/>
  <c r="Q47" i="34" s="1"/>
  <c r="R47" i="34" s="1"/>
  <c r="L40" i="34" l="1"/>
  <c r="J40" i="34"/>
  <c r="D40" i="34"/>
  <c r="F40" i="34"/>
  <c r="K40" i="34"/>
  <c r="I40" i="34"/>
  <c r="Q88" i="34" a="1"/>
  <c r="Q88" i="34" s="1"/>
  <c r="Q89" i="34" s="1"/>
  <c r="P91" i="34" a="1"/>
  <c r="P91" i="34" s="1"/>
  <c r="J87" i="34"/>
  <c r="L87" i="34"/>
  <c r="R87" i="34"/>
  <c r="K87" i="34"/>
  <c r="D87" i="34"/>
  <c r="F87" i="34"/>
  <c r="I46" i="34"/>
  <c r="F46" i="34"/>
  <c r="D46" i="34"/>
  <c r="L46" i="34"/>
  <c r="J46" i="34"/>
  <c r="R46" i="34"/>
  <c r="Q50" i="34" a="1"/>
  <c r="Q50" i="34" s="1"/>
  <c r="R50" i="34" s="1"/>
  <c r="Q48" i="34"/>
  <c r="C47" i="34"/>
  <c r="R88" i="34" l="1"/>
  <c r="C88" i="34"/>
  <c r="Q91" i="34" a="1"/>
  <c r="Q91" i="34" s="1"/>
  <c r="P94" i="34" a="1"/>
  <c r="P94" i="34" s="1"/>
  <c r="R89" i="34"/>
  <c r="C89" i="34"/>
  <c r="Q90" i="34"/>
  <c r="J89" i="34"/>
  <c r="K89" i="34"/>
  <c r="L89" i="34"/>
  <c r="D89" i="34"/>
  <c r="I89" i="34"/>
  <c r="S89" i="34"/>
  <c r="S48" i="34"/>
  <c r="G48" i="34" s="1"/>
  <c r="R48" i="34"/>
  <c r="I48" i="34"/>
  <c r="Q49" i="34"/>
  <c r="R49" i="34" s="1"/>
  <c r="L48" i="34"/>
  <c r="K48" i="34"/>
  <c r="C48" i="34"/>
  <c r="J48" i="34"/>
  <c r="D48" i="34"/>
  <c r="Q51" i="34"/>
  <c r="C50" i="34"/>
  <c r="Q53" i="34" a="1"/>
  <c r="Q53" i="34" s="1"/>
  <c r="R53" i="34" s="1"/>
  <c r="F54" i="28" a="1"/>
  <c r="F54" i="28" s="1"/>
  <c r="B54" i="28" a="1"/>
  <c r="B54" i="28" s="1"/>
  <c r="C54" i="28" a="1"/>
  <c r="C54" i="28" s="1"/>
  <c r="D54" i="28" a="1"/>
  <c r="D54" i="28" s="1"/>
  <c r="E54" i="28" a="1"/>
  <c r="E54" i="28" s="1"/>
  <c r="R91" i="34" l="1"/>
  <c r="C91" i="34"/>
  <c r="Q92" i="34"/>
  <c r="K92" i="34" s="1"/>
  <c r="Q94" i="34" a="1"/>
  <c r="Q94" i="34" s="1"/>
  <c r="C94" i="34" s="1"/>
  <c r="P97" i="34" a="1"/>
  <c r="P97" i="34" s="1"/>
  <c r="R90" i="34"/>
  <c r="J90" i="34"/>
  <c r="I90" i="34"/>
  <c r="L90" i="34"/>
  <c r="D90" i="34"/>
  <c r="K90" i="34"/>
  <c r="F90" i="34"/>
  <c r="S51" i="34"/>
  <c r="G51" i="34" s="1"/>
  <c r="R51" i="34"/>
  <c r="Q56" i="34" a="1"/>
  <c r="Q56" i="34" s="1"/>
  <c r="R56" i="34" s="1"/>
  <c r="C53" i="34"/>
  <c r="Q54" i="34"/>
  <c r="K49" i="34"/>
  <c r="J49" i="34"/>
  <c r="I49" i="34"/>
  <c r="L49" i="34"/>
  <c r="F49" i="34"/>
  <c r="D49" i="34"/>
  <c r="Q52" i="34"/>
  <c r="R52" i="34" s="1"/>
  <c r="C51" i="34"/>
  <c r="I51" i="34"/>
  <c r="J51" i="34"/>
  <c r="L51" i="34"/>
  <c r="K51" i="34"/>
  <c r="D51" i="34"/>
  <c r="L92" i="34" l="1"/>
  <c r="C92" i="34"/>
  <c r="Q93" i="34"/>
  <c r="R93" i="34" s="1"/>
  <c r="D92" i="34"/>
  <c r="R92" i="34"/>
  <c r="I92" i="34"/>
  <c r="S92" i="34"/>
  <c r="J92" i="34"/>
  <c r="Q97" i="34" a="1"/>
  <c r="Q97" i="34" s="1"/>
  <c r="C97" i="34" s="1"/>
  <c r="P100" i="34" a="1"/>
  <c r="P100" i="34" s="1"/>
  <c r="R94" i="34"/>
  <c r="Q95" i="34"/>
  <c r="S54" i="34"/>
  <c r="G54" i="34" s="1"/>
  <c r="R54" i="34"/>
  <c r="J54" i="34"/>
  <c r="L54" i="34"/>
  <c r="I54" i="34"/>
  <c r="D54" i="34"/>
  <c r="Q55" i="34"/>
  <c r="R55" i="34" s="1"/>
  <c r="C54" i="34"/>
  <c r="K54" i="34"/>
  <c r="F52" i="34"/>
  <c r="D52" i="34"/>
  <c r="J52" i="34"/>
  <c r="I52" i="34"/>
  <c r="L52" i="34"/>
  <c r="K52" i="34"/>
  <c r="Q59" i="34" a="1"/>
  <c r="Q59" i="34" s="1"/>
  <c r="R59" i="34" s="1"/>
  <c r="Q57" i="34"/>
  <c r="C56" i="34"/>
  <c r="D93" i="34" l="1"/>
  <c r="I93" i="34"/>
  <c r="J93" i="34"/>
  <c r="K93" i="34"/>
  <c r="F93" i="34"/>
  <c r="L93" i="34"/>
  <c r="Q100" i="34" a="1"/>
  <c r="Q100" i="34" s="1"/>
  <c r="P105" i="34" a="1"/>
  <c r="P105" i="34" s="1"/>
  <c r="K95" i="34"/>
  <c r="C95" i="34"/>
  <c r="Q96" i="34"/>
  <c r="J95" i="34"/>
  <c r="I95" i="34"/>
  <c r="R95" i="34"/>
  <c r="L95" i="34"/>
  <c r="D95" i="34"/>
  <c r="S95" i="34"/>
  <c r="Q98" i="34"/>
  <c r="R97" i="34"/>
  <c r="S57" i="34"/>
  <c r="G57" i="34" s="1"/>
  <c r="R57" i="34"/>
  <c r="Q62" i="34" a="1"/>
  <c r="Q62" i="34" s="1"/>
  <c r="R62" i="34" s="1"/>
  <c r="Q68" i="34" a="1"/>
  <c r="Q68" i="34" s="1"/>
  <c r="R68" i="34" s="1"/>
  <c r="Q60" i="34"/>
  <c r="C59" i="34"/>
  <c r="L55" i="34"/>
  <c r="K55" i="34"/>
  <c r="J55" i="34"/>
  <c r="I55" i="34"/>
  <c r="F55" i="34"/>
  <c r="D55" i="34"/>
  <c r="J57" i="34"/>
  <c r="I57" i="34"/>
  <c r="Q58" i="34"/>
  <c r="R58" i="34" s="1"/>
  <c r="C57" i="34"/>
  <c r="L57" i="34"/>
  <c r="D57" i="34"/>
  <c r="K57" i="34"/>
  <c r="R100" i="34" l="1"/>
  <c r="C100" i="34"/>
  <c r="Q101" i="34"/>
  <c r="L101" i="34" s="1"/>
  <c r="Q105" i="34" a="1"/>
  <c r="Q105" i="34" s="1"/>
  <c r="R105" i="34" s="1"/>
  <c r="P108" i="34" a="1"/>
  <c r="P108" i="34" s="1"/>
  <c r="L98" i="34"/>
  <c r="K98" i="34"/>
  <c r="J98" i="34"/>
  <c r="S98" i="34"/>
  <c r="C98" i="34"/>
  <c r="Q99" i="34"/>
  <c r="R98" i="34"/>
  <c r="I98" i="34"/>
  <c r="D98" i="34"/>
  <c r="J96" i="34"/>
  <c r="I96" i="34"/>
  <c r="F96" i="34"/>
  <c r="D96" i="34"/>
  <c r="R96" i="34"/>
  <c r="L96" i="34"/>
  <c r="K96" i="34"/>
  <c r="S60" i="34"/>
  <c r="G60" i="34" s="1"/>
  <c r="R60" i="34"/>
  <c r="Q69" i="34"/>
  <c r="R69" i="34" s="1"/>
  <c r="C68" i="34"/>
  <c r="I58" i="34"/>
  <c r="L58" i="34"/>
  <c r="K58" i="34"/>
  <c r="F58" i="34"/>
  <c r="J58" i="34"/>
  <c r="D58" i="34"/>
  <c r="L60" i="34"/>
  <c r="K60" i="34"/>
  <c r="I60" i="34"/>
  <c r="D60" i="34"/>
  <c r="Q61" i="34"/>
  <c r="R61" i="34" s="1"/>
  <c r="C60" i="34"/>
  <c r="J60" i="34"/>
  <c r="Q65" i="34" a="1"/>
  <c r="Q65" i="34" s="1"/>
  <c r="R65" i="34" s="1"/>
  <c r="Q71" i="34" a="1"/>
  <c r="Q71" i="34" s="1"/>
  <c r="Q63" i="34"/>
  <c r="C62" i="34"/>
  <c r="C105" i="34" l="1"/>
  <c r="R101" i="34"/>
  <c r="J101" i="34"/>
  <c r="C101" i="34"/>
  <c r="Q102" i="34"/>
  <c r="L102" i="34" s="1"/>
  <c r="S101" i="34"/>
  <c r="D101" i="34"/>
  <c r="I101" i="34"/>
  <c r="K101" i="34"/>
  <c r="Q106" i="34"/>
  <c r="R106" i="34" s="1"/>
  <c r="Q108" i="34" a="1"/>
  <c r="Q108" i="34" s="1"/>
  <c r="R108" i="34" s="1"/>
  <c r="P111" i="34" a="1"/>
  <c r="P111" i="34" s="1"/>
  <c r="L99" i="34"/>
  <c r="D99" i="34"/>
  <c r="K99" i="34"/>
  <c r="J99" i="34"/>
  <c r="I99" i="34"/>
  <c r="F99" i="34"/>
  <c r="R99" i="34"/>
  <c r="S63" i="34"/>
  <c r="G63" i="34" s="1"/>
  <c r="R63" i="34"/>
  <c r="C71" i="34"/>
  <c r="R71" i="34"/>
  <c r="Q70" i="34"/>
  <c r="S69" i="34"/>
  <c r="G69" i="34" s="1"/>
  <c r="D69" i="34"/>
  <c r="Q72" i="34"/>
  <c r="R72" i="34" s="1"/>
  <c r="Q74" i="34" a="1"/>
  <c r="Q74" i="34" s="1"/>
  <c r="I69" i="34"/>
  <c r="K69" i="34"/>
  <c r="J61" i="34"/>
  <c r="L61" i="34"/>
  <c r="I61" i="34"/>
  <c r="F61" i="34"/>
  <c r="D61" i="34"/>
  <c r="K61" i="34"/>
  <c r="L63" i="34"/>
  <c r="K63" i="34"/>
  <c r="J63" i="34"/>
  <c r="Q64" i="34"/>
  <c r="R64" i="34" s="1"/>
  <c r="I63" i="34"/>
  <c r="D63" i="34"/>
  <c r="C63" i="34"/>
  <c r="L69" i="34"/>
  <c r="J69" i="34"/>
  <c r="C69" i="34"/>
  <c r="Q66" i="34"/>
  <c r="C65" i="34"/>
  <c r="I102" i="34" l="1"/>
  <c r="Q109" i="34"/>
  <c r="R109" i="34" s="1"/>
  <c r="C108" i="34"/>
  <c r="D102" i="34"/>
  <c r="R102" i="34"/>
  <c r="Q107" i="34"/>
  <c r="R107" i="34" s="1"/>
  <c r="J102" i="34"/>
  <c r="S106" i="34"/>
  <c r="F102" i="34"/>
  <c r="D106" i="34"/>
  <c r="C106" i="34"/>
  <c r="K102" i="34"/>
  <c r="I106" i="34"/>
  <c r="J106" i="34"/>
  <c r="K106" i="34"/>
  <c r="L106" i="34"/>
  <c r="Q111" i="34" a="1"/>
  <c r="Q111" i="34" s="1"/>
  <c r="R111" i="34" s="1"/>
  <c r="P114" i="34" a="1"/>
  <c r="P114" i="34" s="1"/>
  <c r="S66" i="34"/>
  <c r="G66" i="34" s="1"/>
  <c r="R66" i="34"/>
  <c r="F70" i="34"/>
  <c r="R70" i="34"/>
  <c r="C74" i="34"/>
  <c r="R74" i="34"/>
  <c r="I70" i="34"/>
  <c r="K72" i="34"/>
  <c r="S72" i="34"/>
  <c r="G72" i="34" s="1"/>
  <c r="L70" i="34"/>
  <c r="D70" i="34"/>
  <c r="K70" i="34"/>
  <c r="J70" i="34"/>
  <c r="C72" i="34"/>
  <c r="Q73" i="34"/>
  <c r="D72" i="34"/>
  <c r="J72" i="34"/>
  <c r="Q75" i="34"/>
  <c r="R75" i="34" s="1"/>
  <c r="L72" i="34"/>
  <c r="I72" i="34"/>
  <c r="Q77" i="34" a="1"/>
  <c r="Q77" i="34" s="1"/>
  <c r="K64" i="34"/>
  <c r="F64" i="34"/>
  <c r="J64" i="34"/>
  <c r="I64" i="34"/>
  <c r="D64" i="34"/>
  <c r="L64" i="34"/>
  <c r="C66" i="34"/>
  <c r="L66" i="34"/>
  <c r="I66" i="34"/>
  <c r="K66" i="34"/>
  <c r="J66" i="34"/>
  <c r="D66" i="34"/>
  <c r="Q67" i="34"/>
  <c r="R67" i="34" s="1"/>
  <c r="S109" i="34" l="1"/>
  <c r="L109" i="34"/>
  <c r="I109" i="34"/>
  <c r="K109" i="34"/>
  <c r="Q110" i="34"/>
  <c r="R110" i="34" s="1"/>
  <c r="C109" i="34"/>
  <c r="J109" i="34"/>
  <c r="D109" i="34"/>
  <c r="I107" i="34"/>
  <c r="C111" i="34"/>
  <c r="K107" i="34"/>
  <c r="J107" i="34"/>
  <c r="L107" i="34"/>
  <c r="D107" i="34"/>
  <c r="F107" i="34"/>
  <c r="Q114" i="34" a="1"/>
  <c r="Q114" i="34" s="1"/>
  <c r="R114" i="34" s="1"/>
  <c r="P117" i="34" a="1"/>
  <c r="P117" i="34" s="1"/>
  <c r="Q112" i="34"/>
  <c r="R112" i="34" s="1"/>
  <c r="J73" i="34"/>
  <c r="R73" i="34"/>
  <c r="C77" i="34"/>
  <c r="R77" i="34"/>
  <c r="C75" i="34"/>
  <c r="S75" i="34"/>
  <c r="G75" i="34" s="1"/>
  <c r="F73" i="34"/>
  <c r="I73" i="34"/>
  <c r="K73" i="34"/>
  <c r="L73" i="34"/>
  <c r="D73" i="34"/>
  <c r="I75" i="34"/>
  <c r="Q76" i="34"/>
  <c r="D75" i="34"/>
  <c r="J75" i="34"/>
  <c r="K75" i="34"/>
  <c r="L75" i="34"/>
  <c r="Q78" i="34"/>
  <c r="R78" i="34" s="1"/>
  <c r="Q80" i="34" a="1"/>
  <c r="Q80" i="34" s="1"/>
  <c r="R80" i="34" s="1"/>
  <c r="I67" i="34"/>
  <c r="L67" i="34"/>
  <c r="K67" i="34"/>
  <c r="F67" i="34"/>
  <c r="J67" i="34"/>
  <c r="D67" i="34"/>
  <c r="D110" i="34" l="1"/>
  <c r="I110" i="34"/>
  <c r="K110" i="34"/>
  <c r="F110" i="34"/>
  <c r="J110" i="34"/>
  <c r="L110" i="34"/>
  <c r="C114" i="34"/>
  <c r="Q115" i="34"/>
  <c r="R115" i="34" s="1"/>
  <c r="Q117" i="34" a="1"/>
  <c r="Q117" i="34" s="1"/>
  <c r="P120" i="34" a="1"/>
  <c r="P120" i="34" s="1"/>
  <c r="L112" i="34"/>
  <c r="K112" i="34"/>
  <c r="J112" i="34"/>
  <c r="I112" i="34"/>
  <c r="D112" i="34"/>
  <c r="S112" i="34"/>
  <c r="C112" i="34"/>
  <c r="Q113" i="34"/>
  <c r="R113" i="34" s="1"/>
  <c r="L76" i="34"/>
  <c r="R76" i="34"/>
  <c r="S78" i="34"/>
  <c r="G78" i="34" s="1"/>
  <c r="D76" i="34"/>
  <c r="I76" i="34"/>
  <c r="J76" i="34"/>
  <c r="F76" i="34"/>
  <c r="K76" i="34"/>
  <c r="I78" i="34"/>
  <c r="J78" i="34"/>
  <c r="K78" i="34"/>
  <c r="C78" i="34"/>
  <c r="Q79" i="34"/>
  <c r="D78" i="34"/>
  <c r="L78" i="34"/>
  <c r="Q81" i="34"/>
  <c r="C80" i="34"/>
  <c r="D115" i="34" l="1"/>
  <c r="C115" i="34"/>
  <c r="S115" i="34"/>
  <c r="K115" i="34"/>
  <c r="Q116" i="34"/>
  <c r="R116" i="34" s="1"/>
  <c r="J115" i="34"/>
  <c r="I115" i="34"/>
  <c r="L115" i="34"/>
  <c r="C117" i="34"/>
  <c r="R117" i="34"/>
  <c r="Q120" i="34" a="1"/>
  <c r="Q120" i="34" s="1"/>
  <c r="P123" i="34" a="1"/>
  <c r="P123" i="34" s="1"/>
  <c r="Q118" i="34"/>
  <c r="R118" i="34" s="1"/>
  <c r="L113" i="34"/>
  <c r="K113" i="34"/>
  <c r="J113" i="34"/>
  <c r="I113" i="34"/>
  <c r="F113" i="34"/>
  <c r="D113" i="34"/>
  <c r="S81" i="34"/>
  <c r="G81" i="34" s="1"/>
  <c r="R81" i="34"/>
  <c r="I79" i="34"/>
  <c r="R79" i="34"/>
  <c r="D79" i="34"/>
  <c r="K79" i="34"/>
  <c r="F79" i="34"/>
  <c r="J79" i="34"/>
  <c r="L79" i="34"/>
  <c r="J81" i="34"/>
  <c r="D81" i="34"/>
  <c r="I81" i="34"/>
  <c r="Q82" i="34"/>
  <c r="R82" i="34" s="1"/>
  <c r="K81" i="34"/>
  <c r="C81" i="34"/>
  <c r="L81" i="34"/>
  <c r="J9" i="34" l="1"/>
  <c r="J12" i="34"/>
  <c r="J11" i="34"/>
  <c r="J10" i="34"/>
  <c r="L8" i="34"/>
  <c r="L11" i="34"/>
  <c r="L10" i="34"/>
  <c r="J8" i="34"/>
  <c r="J116" i="34"/>
  <c r="L116" i="34"/>
  <c r="K116" i="34"/>
  <c r="D116" i="34"/>
  <c r="I116" i="34"/>
  <c r="F116" i="34"/>
  <c r="C120" i="34"/>
  <c r="R120" i="34"/>
  <c r="I118" i="34"/>
  <c r="D118" i="34"/>
  <c r="J118" i="34"/>
  <c r="S118" i="34"/>
  <c r="C118" i="34"/>
  <c r="Q119" i="34"/>
  <c r="R119" i="34" s="1"/>
  <c r="L118" i="34"/>
  <c r="K118" i="34"/>
  <c r="Q123" i="34" a="1"/>
  <c r="Q123" i="34" s="1"/>
  <c r="P126" i="34" a="1"/>
  <c r="P126" i="34" s="1"/>
  <c r="Q121" i="34"/>
  <c r="R121" i="34" s="1"/>
  <c r="L12" i="34"/>
  <c r="L82" i="34"/>
  <c r="K82" i="34"/>
  <c r="J82" i="34"/>
  <c r="F82" i="34"/>
  <c r="I82" i="34"/>
  <c r="D82" i="34"/>
  <c r="K11" i="34" l="1"/>
  <c r="K10" i="34"/>
  <c r="L9" i="34"/>
  <c r="K9" i="34" s="1"/>
  <c r="K12" i="34"/>
  <c r="K8" i="34"/>
  <c r="J13" i="34"/>
  <c r="C123" i="34"/>
  <c r="R123" i="34"/>
  <c r="Q126" i="34" a="1"/>
  <c r="Q126" i="34" s="1"/>
  <c r="Q127" i="34" s="1"/>
  <c r="R127" i="34" s="1"/>
  <c r="P129" i="34" a="1"/>
  <c r="P129" i="34" s="1"/>
  <c r="F119" i="34"/>
  <c r="D119" i="34"/>
  <c r="K119" i="34"/>
  <c r="I119" i="34"/>
  <c r="L119" i="34"/>
  <c r="J119" i="34"/>
  <c r="K121" i="34"/>
  <c r="J121" i="34"/>
  <c r="I121" i="34"/>
  <c r="D121" i="34"/>
  <c r="Q122" i="34"/>
  <c r="R122" i="34" s="1"/>
  <c r="L121" i="34"/>
  <c r="S121" i="34"/>
  <c r="C121" i="34"/>
  <c r="Q124" i="34"/>
  <c r="R124" i="34" s="1"/>
  <c r="L13" i="34" l="1"/>
  <c r="K13" i="34" s="1"/>
  <c r="C126" i="34"/>
  <c r="R126" i="34"/>
  <c r="Q129" i="34" a="1"/>
  <c r="Q129" i="34" s="1"/>
  <c r="P132" i="34" a="1"/>
  <c r="P132" i="34" s="1"/>
  <c r="J122" i="34"/>
  <c r="I122" i="34"/>
  <c r="F122" i="34"/>
  <c r="D122" i="34"/>
  <c r="K122" i="34"/>
  <c r="L122" i="34"/>
  <c r="L124" i="34"/>
  <c r="K124" i="34"/>
  <c r="D124" i="34"/>
  <c r="Q125" i="34"/>
  <c r="R125" i="34" s="1"/>
  <c r="J124" i="34"/>
  <c r="I124" i="34"/>
  <c r="S124" i="34"/>
  <c r="C124" i="34"/>
  <c r="S127" i="34"/>
  <c r="C127" i="34"/>
  <c r="Q128" i="34"/>
  <c r="R128" i="34" s="1"/>
  <c r="L127" i="34"/>
  <c r="K127" i="34"/>
  <c r="J127" i="34"/>
  <c r="I127" i="34"/>
  <c r="D127" i="34"/>
  <c r="C129" i="34" l="1"/>
  <c r="R129" i="34"/>
  <c r="Q132" i="34" a="1"/>
  <c r="Q132" i="34" s="1"/>
  <c r="P135" i="34" a="1"/>
  <c r="P135" i="34" s="1"/>
  <c r="Q130" i="34"/>
  <c r="R130" i="34" s="1"/>
  <c r="L125" i="34"/>
  <c r="K125" i="34"/>
  <c r="J125" i="34"/>
  <c r="I125" i="34"/>
  <c r="F125" i="34"/>
  <c r="D125" i="34"/>
  <c r="L128" i="34"/>
  <c r="K128" i="34"/>
  <c r="J128" i="34"/>
  <c r="I128" i="34"/>
  <c r="F128" i="34"/>
  <c r="D128" i="34"/>
  <c r="C132" i="34" l="1"/>
  <c r="R132" i="34"/>
  <c r="I130" i="34"/>
  <c r="D130" i="34"/>
  <c r="S130" i="34"/>
  <c r="C130" i="34"/>
  <c r="Q131" i="34"/>
  <c r="R131" i="34" s="1"/>
  <c r="K130" i="34"/>
  <c r="L130" i="34"/>
  <c r="J130" i="34"/>
  <c r="Q135" i="34" a="1"/>
  <c r="Q135" i="34" s="1"/>
  <c r="C135" i="34" s="1"/>
  <c r="P138" i="34" a="1"/>
  <c r="P138" i="34" s="1"/>
  <c r="Q133" i="34"/>
  <c r="R133" i="34" s="1"/>
  <c r="Q138" i="34" l="1" a="1"/>
  <c r="Q138" i="34" s="1"/>
  <c r="P141" i="34" a="1"/>
  <c r="P141" i="34" s="1"/>
  <c r="D131" i="34"/>
  <c r="L131" i="34"/>
  <c r="J131" i="34"/>
  <c r="K131" i="34"/>
  <c r="I131" i="34"/>
  <c r="F131" i="34"/>
  <c r="I133" i="34"/>
  <c r="D133" i="34"/>
  <c r="S133" i="34"/>
  <c r="C133" i="34"/>
  <c r="L133" i="34"/>
  <c r="J133" i="34"/>
  <c r="Q134" i="34"/>
  <c r="R134" i="34" s="1"/>
  <c r="K133" i="34"/>
  <c r="R135" i="34"/>
  <c r="Q136" i="34"/>
  <c r="Q139" i="34" l="1"/>
  <c r="J139" i="34" s="1"/>
  <c r="C138" i="34"/>
  <c r="R138" i="34"/>
  <c r="Q141" i="34" a="1"/>
  <c r="Q141" i="34" s="1"/>
  <c r="C141" i="34" s="1"/>
  <c r="P144" i="34" a="1"/>
  <c r="P144" i="34" s="1"/>
  <c r="F134" i="34"/>
  <c r="D134" i="34"/>
  <c r="I134" i="34"/>
  <c r="J134" i="34"/>
  <c r="L134" i="34"/>
  <c r="K134" i="34"/>
  <c r="K136" i="34"/>
  <c r="J136" i="34"/>
  <c r="I136" i="34"/>
  <c r="S136" i="34"/>
  <c r="R136" i="34"/>
  <c r="L136" i="34"/>
  <c r="D136" i="34"/>
  <c r="C136" i="34"/>
  <c r="Q137" i="34"/>
  <c r="Q140" i="34" l="1"/>
  <c r="F140" i="34" s="1"/>
  <c r="S139" i="34"/>
  <c r="R139" i="34"/>
  <c r="K139" i="34"/>
  <c r="L139" i="34"/>
  <c r="D139" i="34"/>
  <c r="I139" i="34"/>
  <c r="C139" i="34"/>
  <c r="Q144" i="34" a="1"/>
  <c r="Q144" i="34" s="1"/>
  <c r="C144" i="34" s="1"/>
  <c r="P147" i="34" a="1"/>
  <c r="P147" i="34" s="1"/>
  <c r="R141" i="34"/>
  <c r="Q142" i="34"/>
  <c r="K137" i="34"/>
  <c r="J137" i="34"/>
  <c r="I137" i="34"/>
  <c r="F137" i="34"/>
  <c r="D137" i="34"/>
  <c r="R137" i="34"/>
  <c r="L137" i="34"/>
  <c r="I140" i="34" l="1"/>
  <c r="D140" i="34"/>
  <c r="K140" i="34"/>
  <c r="L140" i="34"/>
  <c r="R140" i="34"/>
  <c r="J140" i="34"/>
  <c r="D142" i="34"/>
  <c r="S142" i="34"/>
  <c r="C142" i="34"/>
  <c r="L142" i="34"/>
  <c r="Q143" i="34"/>
  <c r="R142" i="34"/>
  <c r="K142" i="34"/>
  <c r="J142" i="34"/>
  <c r="I142" i="34"/>
  <c r="Q147" i="34" a="1"/>
  <c r="Q147" i="34" s="1"/>
  <c r="C147" i="34" s="1"/>
  <c r="P150" i="34" a="1"/>
  <c r="P150" i="34" s="1"/>
  <c r="R144" i="34"/>
  <c r="Q145" i="34"/>
  <c r="Q150" i="34" l="1" a="1"/>
  <c r="Q150" i="34" s="1"/>
  <c r="C150" i="34" s="1"/>
  <c r="P153" i="34" a="1"/>
  <c r="P153" i="34" s="1"/>
  <c r="J145" i="34"/>
  <c r="I145" i="34"/>
  <c r="Q146" i="34"/>
  <c r="D145" i="34"/>
  <c r="S145" i="34"/>
  <c r="C145" i="34"/>
  <c r="R145" i="34"/>
  <c r="K145" i="34"/>
  <c r="L145" i="34"/>
  <c r="D143" i="34"/>
  <c r="F143" i="34"/>
  <c r="R143" i="34"/>
  <c r="L143" i="34"/>
  <c r="K143" i="34"/>
  <c r="J143" i="34"/>
  <c r="I143" i="34"/>
  <c r="R147" i="34"/>
  <c r="Q148" i="34"/>
  <c r="Q151" i="34" l="1"/>
  <c r="K151" i="34" s="1"/>
  <c r="R150" i="34"/>
  <c r="Q153" i="34" a="1"/>
  <c r="Q153" i="34" s="1"/>
  <c r="C153" i="34" s="1"/>
  <c r="P156" i="34" a="1"/>
  <c r="P156" i="34" s="1"/>
  <c r="L148" i="34"/>
  <c r="K148" i="34"/>
  <c r="J148" i="34"/>
  <c r="I148" i="34"/>
  <c r="D148" i="34"/>
  <c r="S148" i="34"/>
  <c r="C148" i="34"/>
  <c r="Q149" i="34"/>
  <c r="R148" i="34"/>
  <c r="I146" i="34"/>
  <c r="F146" i="34"/>
  <c r="J146" i="34"/>
  <c r="D146" i="34"/>
  <c r="R146" i="34"/>
  <c r="L146" i="34"/>
  <c r="K146" i="34"/>
  <c r="D151" i="34" l="1"/>
  <c r="J151" i="34"/>
  <c r="C151" i="34"/>
  <c r="R151" i="34"/>
  <c r="Q152" i="34"/>
  <c r="L152" i="34" s="1"/>
  <c r="L151" i="34"/>
  <c r="I151" i="34"/>
  <c r="S151" i="34"/>
  <c r="Q156" i="34" a="1"/>
  <c r="Q156" i="34" s="1"/>
  <c r="C156" i="34" s="1"/>
  <c r="P159" i="34" a="1"/>
  <c r="P159" i="34" s="1"/>
  <c r="R153" i="34"/>
  <c r="Q154" i="34"/>
  <c r="K149" i="34"/>
  <c r="J149" i="34"/>
  <c r="I149" i="34"/>
  <c r="F149" i="34"/>
  <c r="D149" i="34"/>
  <c r="R149" i="34"/>
  <c r="L149" i="34"/>
  <c r="R152" i="34" l="1"/>
  <c r="D152" i="34"/>
  <c r="F152" i="34"/>
  <c r="I152" i="34"/>
  <c r="J152" i="34"/>
  <c r="K152" i="34"/>
  <c r="I154" i="34"/>
  <c r="S154" i="34"/>
  <c r="C154" i="34"/>
  <c r="L154" i="34"/>
  <c r="Q155" i="34"/>
  <c r="R154" i="34"/>
  <c r="D154" i="34"/>
  <c r="K154" i="34"/>
  <c r="J154" i="34"/>
  <c r="Q159" i="34" a="1"/>
  <c r="Q159" i="34" s="1"/>
  <c r="C159" i="34" s="1"/>
  <c r="R156" i="34"/>
  <c r="Q157" i="34"/>
  <c r="R159" i="34" l="1"/>
  <c r="Q160" i="34"/>
  <c r="I157" i="34"/>
  <c r="Q158" i="34"/>
  <c r="R157" i="34"/>
  <c r="J157" i="34"/>
  <c r="D157" i="34"/>
  <c r="S157" i="34"/>
  <c r="C157" i="34"/>
  <c r="L157" i="34"/>
  <c r="K157" i="34"/>
  <c r="R155" i="34"/>
  <c r="K155" i="34"/>
  <c r="L155" i="34"/>
  <c r="J155" i="34"/>
  <c r="I155" i="34"/>
  <c r="F155" i="34"/>
  <c r="D155" i="34"/>
  <c r="F158" i="34" l="1"/>
  <c r="D158" i="34"/>
  <c r="R158" i="34"/>
  <c r="I158" i="34"/>
  <c r="L158" i="34"/>
  <c r="K158" i="34"/>
  <c r="J158" i="34"/>
  <c r="K160" i="34"/>
  <c r="J160" i="34"/>
  <c r="D160" i="34"/>
  <c r="L160" i="34"/>
  <c r="I160" i="34"/>
  <c r="S160" i="34"/>
  <c r="C160" i="34"/>
  <c r="Q161" i="34"/>
  <c r="R160" i="34"/>
  <c r="J161" i="34" l="1"/>
  <c r="D161" i="34"/>
  <c r="K161" i="34"/>
  <c r="I161" i="34"/>
  <c r="F161" i="34"/>
  <c r="R161" i="34"/>
  <c r="L161" i="3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<sst xmlns="http://schemas.openxmlformats.org/spreadsheetml/2006/main" count="1338" uniqueCount="504">
  <si>
    <t>Voor gebuiker verborgen kolommen.</t>
  </si>
  <si>
    <t xml:space="preserve"> </t>
  </si>
  <si>
    <t>Methode Adaptief Vermogen 2.1</t>
  </si>
  <si>
    <t>Voor onderbouwing en toelichting: "Methode Adaptief Vermogen Gebouwen", versie 2.1, november 2024</t>
  </si>
  <si>
    <t>nr</t>
  </si>
  <si>
    <t>par.</t>
  </si>
  <si>
    <t>Brand</t>
  </si>
  <si>
    <t>weging</t>
  </si>
  <si>
    <t>FILTER</t>
  </si>
  <si>
    <t>selecteer zichtbaarheid van onderwerpen</t>
  </si>
  <si>
    <t>0. ALTIJD ZICHTBAAR HOUDEN</t>
  </si>
  <si>
    <t>1. projectkenmerken en score</t>
  </si>
  <si>
    <t>Projectkenmerken</t>
  </si>
  <si>
    <t>Score - Laag van Brand</t>
  </si>
  <si>
    <t>max</t>
  </si>
  <si>
    <t>%</t>
  </si>
  <si>
    <t>score</t>
  </si>
  <si>
    <t>Project</t>
  </si>
  <si>
    <t>&lt;naam project&gt;</t>
  </si>
  <si>
    <t>Omgeving / Perceel</t>
  </si>
  <si>
    <t>Gebouw</t>
  </si>
  <si>
    <t>&lt;naam gebouw&gt;</t>
  </si>
  <si>
    <t>Constructie</t>
  </si>
  <si>
    <t>Berekening</t>
  </si>
  <si>
    <t>&lt;naam berekening&gt;</t>
  </si>
  <si>
    <t>Gebouwschil</t>
  </si>
  <si>
    <t>Naam</t>
  </si>
  <si>
    <t>&lt;naam invuller&gt;</t>
  </si>
  <si>
    <t>Installaties</t>
  </si>
  <si>
    <t>Datum</t>
  </si>
  <si>
    <t>Inbouwpakket</t>
  </si>
  <si>
    <t>TOTAAL</t>
  </si>
  <si>
    <t>indicatoren</t>
  </si>
  <si>
    <t>maak keuze</t>
  </si>
  <si>
    <t>slecht</t>
  </si>
  <si>
    <t>matig</t>
  </si>
  <si>
    <t>goed</t>
  </si>
  <si>
    <t>best</t>
  </si>
  <si>
    <t>DRAGENDE INDICATOREN &gt; huisstijl kleur donker groen</t>
  </si>
  <si>
    <t>toelichting</t>
  </si>
  <si>
    <t>3. aanvullend (geen  score)</t>
  </si>
  <si>
    <t>AANVULLENDE INDICATOREN (NIET MEETELLEND IN SCORE)</t>
  </si>
  <si>
    <t>nvt</t>
  </si>
  <si>
    <t>4. indicatoren buiten scope</t>
  </si>
  <si>
    <t>opnemen</t>
  </si>
  <si>
    <t>onzichtbaar</t>
  </si>
  <si>
    <t>Nr.</t>
  </si>
  <si>
    <t>Lagen van Brand</t>
  </si>
  <si>
    <t>LEVELS 2.3 Indicator</t>
  </si>
  <si>
    <t>Weging</t>
  </si>
  <si>
    <t>Wanneer vraag stellen</t>
  </si>
  <si>
    <t>Indicator</t>
  </si>
  <si>
    <t>Vraag bij de Indicator</t>
  </si>
  <si>
    <t>Toelichting bij de indicator</t>
  </si>
  <si>
    <t>Opmerking voor onderbouwingsdocument</t>
  </si>
  <si>
    <t>Slecht</t>
  </si>
  <si>
    <t>Toelichting slecht</t>
  </si>
  <si>
    <t>Matig</t>
  </si>
  <si>
    <t>Toelichting matig</t>
  </si>
  <si>
    <t>Goed</t>
  </si>
  <si>
    <t>Toelichting goed</t>
  </si>
  <si>
    <t>Best</t>
  </si>
  <si>
    <t>Toelichting best</t>
  </si>
  <si>
    <t>Punten</t>
  </si>
  <si>
    <t>Score</t>
  </si>
  <si>
    <t>DRAGENDE, ESSENTIELE INDICATOREN (MEETELLEND IN SCORE)</t>
  </si>
  <si>
    <t>1.1</t>
  </si>
  <si>
    <t>1. Omgeving / Perceel</t>
  </si>
  <si>
    <t>Uitbreidingsflexibiliteit</t>
  </si>
  <si>
    <t>Uitbreiding buiten perceel</t>
  </si>
  <si>
    <t xml:space="preserve">Kan buiten perceelgrenzen worden uitgebreid, bijvoorbeeld voor meer parkeeroppervlak of bebouwd oppervlak? </t>
  </si>
  <si>
    <t>Bij voorkeur is uitbreiding buiten de perceelgrenzen mogelijk voor 50% of meer van het huidige perceel. Hoe meer er buiten de perceelgrenzen kan worden uitgebreid, des te eenvoudiger aan veranderende gebruikseisen kan worden voldaan. Deze indicator draagt bij aan uitbreidingsflexibiliteit.</t>
  </si>
  <si>
    <t>Uitbreiding geldt alleen voor aangrenzende percelen, en moet een uitbreiding zijn van het bestaande gebouw.</t>
  </si>
  <si>
    <t>Buiten de perceelgrenzen kan niet worden uitgebreid.</t>
  </si>
  <si>
    <t>Uitbreiding buiten de perceelgrenzen is mogelijk tot 10% van het huidige perceel.</t>
  </si>
  <si>
    <t>Uitbreiding buiten de perceelgrenzen is mogelijk tot 50% van het huidige perceel.</t>
  </si>
  <si>
    <t>Uitbreiding buiten de perceelgrenzen is mogelijk voor meer dan 50% van het huidige perceel.</t>
  </si>
  <si>
    <t>1.2</t>
  </si>
  <si>
    <t>3.3</t>
  </si>
  <si>
    <t>Uitbreiding binnen perceel</t>
  </si>
  <si>
    <t>Kan binnen perceelgrenzen worden uitgebreid, bijvoorbeeld voor meer parkeeroppervlak of bebouwd oppervlak?</t>
  </si>
  <si>
    <t xml:space="preserve">Het is wenselijk dat op meer dan 50% van het huidige perceel kan worden uitgebreid (ten behoeve van functies zoals parkeren of bebouwing). Hoe meer er binnen de perceelgrenzen kan worden uitgebreid, des te eenvoudiger aan veranderende gebruikseisen kan worden voldaan. Deze indicator draagt bij aan uitbreidingsflexibiliteit. </t>
  </si>
  <si>
    <t>De mogelijkheid tot uitbreiding van het bestaande gebouw binnen het perceel.</t>
  </si>
  <si>
    <t>Binnen de perceelgrenzen kan niet worden uitgebreid.</t>
  </si>
  <si>
    <t>Op 10% van het huidige perceel kunnen functies zoals parkeren of bebouwing worden toegevoegd.</t>
  </si>
  <si>
    <t>Op 50% van het huidige perceel kunnen  functies zoals parkeren of bebouwing worden toegevoegd.</t>
  </si>
  <si>
    <t>Op meer dan 50% van het huidige perceel kunnen functies zoals parkeren of bebouwing worden toegevoegd.</t>
  </si>
  <si>
    <t>2.1</t>
  </si>
  <si>
    <t>2. Constructie</t>
  </si>
  <si>
    <t>Alle typen flexibiliteit</t>
  </si>
  <si>
    <t>Beschikbaar vloeroppervlak gebouw</t>
  </si>
  <si>
    <t xml:space="preserve">Hoe groot is het beschikbaar vloeroppervlak van het gebouw (in vierkante meter)? </t>
  </si>
  <si>
    <t>Bij voorkeur is het beschikbare vloeroppervlak van het gebouw tussen de 500 en 10.000 vierkante meter. Als het beschikbaar vloeroppervlak niet te klein of te groot is, nemen de mogelijkheden voor hergebruik van het gebouw toe. Op deze manier kunnen diverse gebruikers worden gehuisvest en kan tegemoet worden gekomen aan veranderende eisen met betrekking tot de inrichting en kwaliteit van het gebouw. Deze indicator draagt bij aan alle vormen van flexibiliteit.</t>
  </si>
  <si>
    <t>Er zijn meer mogelijkheden voor hergebruik van het gebouw als het beschikbaar vloeroppervlak niet te klein of te groot is.</t>
  </si>
  <si>
    <t>Minder dan 200 vierkante meter of meer dan 20.000 vierkante meter.</t>
  </si>
  <si>
    <t>Tussen 200 en 500 vierkante meter of tussen 10.000 en 20.000 vierkante meter.</t>
  </si>
  <si>
    <t>Tussen 500 en 1.000 vierkante meter of tussen 5.000 en 10.000 vierkante meter.</t>
  </si>
  <si>
    <t>Tussen 1.000 en 5.000 vierkante meter.</t>
  </si>
  <si>
    <t>2.2</t>
  </si>
  <si>
    <t>Beschikbaar vloeroppervlak verdiepingen</t>
  </si>
  <si>
    <t>Hoe groot is het gemiddelde vloeroppervlak per verdieping (in vierkante meter)?</t>
  </si>
  <si>
    <t>Bij voorkeur is het gemiddelde beschikbare vloeroppervlak per verdieping tussen de 200 en 5000 vierkante meter. Door het beschikbaar vloeroppervlak niet te klein of te groot te maken, nemen de mogelijkheden voor hergebruik van het gebouw toe. Op deze manier kunnen diverse gebruikers worden gehuisvest en kan tegemoet worden gekomen aan veranderende eisen met betrekking tot de inrichting en kwaliteit van het gebouw. Deze indicator draagt bij aan alle vormen van flexibiliteit.</t>
  </si>
  <si>
    <t>Hoe groter het gemiddelde vloeroppervlak per verdieping, des te meer verschillende gebruikers kunnen worden gehuisvest. Ook kan beter tegemoet gekomen worden aan veranderende eisen met betrekking tot het wijzigen van de inrichting en de kwaliteit van het gebouw. Daarnaast zijn delen van het gebouw makkelijker afstootbaar.</t>
  </si>
  <si>
    <t>Minder dan 50 vierkante meter of meer dan 10.000 vierkante meter.</t>
  </si>
  <si>
    <t>Tussen 50 en 200 vierkante meter of tussen 5.000 en 10.000 vierkante meter.</t>
  </si>
  <si>
    <t>Tussen 200 en 500 vierkante meter of tussen 2.000 en 5.000 vierkante meter.</t>
  </si>
  <si>
    <t>Tussen 500 en 2.000 vierkante meter.</t>
  </si>
  <si>
    <t>2.3</t>
  </si>
  <si>
    <t>Afstootflexibiliteit</t>
  </si>
  <si>
    <t>Demontabiliteit casco</t>
  </si>
  <si>
    <t>In hoeverre zijn onderdelen van het casco demontabel?</t>
  </si>
  <si>
    <t xml:space="preserve">Idealiter is een groot deel van het gehele casco relatief eenvoudig te demonteren. Hoe eenvoudiger het casco kan worden gedemonteerd, des te makkelijker het is het gebouw of een gebouwdeel opnieuw in te delen, uit te breiden of af te stoten. Deze indicator draagt bij aan afstootflexibiliteit. </t>
  </si>
  <si>
    <t>Elementen van het casco zijn alleen met ingrijpende en/of kostbare middelen te demonteren.</t>
  </si>
  <si>
    <t>Een klein deel van het casco is relatief eenvoudig te demonteren. Voor de overige onderdelen van het casco zijn ingrijpende maatregelen of middelen nodig.</t>
  </si>
  <si>
    <t>Een groot deel van het casco is relatief eenvoudig te demonteren. Voor de overige onderdelen van het casco zijn ingrijpende maatregelen of middelen nodig.</t>
  </si>
  <si>
    <t xml:space="preserve">Vrijwel het gehele casco is relatief eenvoudig te demonteren. </t>
  </si>
  <si>
    <t>2.4</t>
  </si>
  <si>
    <t>Vrije verdiepingshoogte</t>
  </si>
  <si>
    <t xml:space="preserve">Hoe groot is de minimale vrije verdiepingshoogte (tussen constructie-onderdelen)? </t>
  </si>
  <si>
    <t>Bij voorkeur is de vrije verdiepingshoogte minimaal drie meter. In het BBL is wettelijk vastgelegd dat de vrije verdiepingshoogte van een slaapkamer, woonkamer en keuken in een nieuwe woning 2,6 meter moet zijn. Bij kantoren is het daarbovenop wenselijk extra ruimte te hebben om een verlaagd plafond of verhoogde vloer te kunnen maken waarin installaties kunnen worden weggewerkt. Door de gemiddelde vrije verdiepingshoogte groter te maken, kan beter aan de toekomstige eisen van (diverse) gebruikers worden voldaan en neemt het adaptief vermogen van het gebouw toe.  Deze indicator draagt bij aan alle vormen van flexibiliteit.</t>
  </si>
  <si>
    <t>Het betreft de afmeting van bovenkant constructieve vloer tot onderkant constructieve vloer (inclusief verlaagd plafond en/of verhoogde vloer). Het betreft het bovengrondse gebruiksoppervlak -  niet de kelder.</t>
  </si>
  <si>
    <t>Minder dan 2.60 meter (BBL).</t>
  </si>
  <si>
    <t>Tussen 2.60 meter en 3.00 meter.</t>
  </si>
  <si>
    <t>Tussen 3.00 meter en 3.40 meter.</t>
  </si>
  <si>
    <t>Meer dan 3.40 meter.</t>
  </si>
  <si>
    <t>2.5</t>
  </si>
  <si>
    <t>3.2</t>
  </si>
  <si>
    <t>Indeling en uitbreidingsflexibiliteit</t>
  </si>
  <si>
    <t>Overdimensionering draagvermogen vloeren</t>
  </si>
  <si>
    <t>Hoe hoog is het draagvermogen van de vloeren in het gebouw?</t>
  </si>
  <si>
    <t>Hoe groter het draagvermogen van de vloeren, hoe makkelijker het gebouw ingedeeld kan worden en functiewijziging mogelijk is. De
normering van de minimale variabele belasting op vloeren verschilt namelijk per functie.</t>
  </si>
  <si>
    <t>&lt;3 kN/m²</t>
  </si>
  <si>
    <t xml:space="preserve"> 3 - 3,5 kN/m²</t>
  </si>
  <si>
    <t>3,5 - 4 kN/m²</t>
  </si>
  <si>
    <t>4 kN/m² en sommige gebieden &gt; 8 kN/m²</t>
  </si>
  <si>
    <t>2.6</t>
  </si>
  <si>
    <t xml:space="preserve">Afstand draagconstructie tot gevel </t>
  </si>
  <si>
    <t>Op welke afstand staat de draagconstructie binnen de gevels in de diepte van het gebouw?</t>
  </si>
  <si>
    <t>Mogelijkheid tot indeling volgens bepaalde stramienmaat/diepte van draagconstructie (kolom-, schijfplaatsing) tussen buitengevels</t>
  </si>
  <si>
    <t>Grotere vrije overspanningen zorgen voor een flexibelere indeling van het gebouw.</t>
  </si>
  <si>
    <t>Draagconstructie (kolommen) binnen de gevel, stramien &lt; 5400 mm</t>
  </si>
  <si>
    <t>Draagconstructie (kolommen) binnen de gevel, stramien 5400 mm - 8100 mm</t>
  </si>
  <si>
    <t xml:space="preserve">Draagconstructie (kolommen) binnen de gevel, stramien &gt; 8100 mm </t>
  </si>
  <si>
    <t>Geen draagconstructie (kolommen) binnen de gevel, vrije overspanning</t>
  </si>
  <si>
    <t>2.7</t>
  </si>
  <si>
    <t>Positionering leidingzones en schachten</t>
  </si>
  <si>
    <t>Zijn de leidingzones en verticale leidingschachten op centraal en/of lokaal unitniveau gepositioneerd?</t>
  </si>
  <si>
    <t xml:space="preserve">Bij voorkeur zijn de leidingzones en verticale leidingschachten op centraal niveau en op unitniveau gepositioneerd. Door de leidingzones en de verticale leidingschachten zowel op centraal niveau als op unitniveau te positioneren, kan het gebouw eenvoudiger worden verkaveld of heringedeeld. </t>
  </si>
  <si>
    <t>Wonen en woonzorg eisen een hogere dichtheid van verticaal transport (aanvoer/afvoer water, elektra en lucht) dan kantoren. Kantoren vereisen meer liften dan wonen/woonzorg. Woonzorg vereist afwijkende maten van liftschachten voor brancard-liften. Deze indicator draagt bij aan alle vormen van flexibiliteit.</t>
  </si>
  <si>
    <t>Alleen op centraal niveau.</t>
  </si>
  <si>
    <t>Op centraal niveau en incidenteel op unitniveau.</t>
  </si>
  <si>
    <t>Op centraal niveau en beperkt op unitniveau.</t>
  </si>
  <si>
    <t>Zowel op centraal- als volledig op unitniveau.</t>
  </si>
  <si>
    <t>2.8</t>
  </si>
  <si>
    <t>Indelingsflexibiliteit</t>
  </si>
  <si>
    <t>Indelingsflexibiliteit van de gebouworganisatie  (inrichting verkeersruimte)</t>
  </si>
  <si>
    <t>In hoeverre leent de bestaande basisindeling van het gebouw zich voor flexibiliteit in het gebruik of het aanpassen (afsluiten of samenvoegen) van bouwdelen?</t>
  </si>
  <si>
    <t>Het is wenselijk dat de basisindeling van het gebouw zich goed of uitstekend leent voor flexibiliteit in gebruik en het aanpassen van bouwdelen. De basisindeling kenmerkt zich door 'vaste' onderdelen van een gebouw, zoals: (gebouw)ontsluiting, trappenhuizen, liftkernen, schachten, verkeersruimten en sanitaire ruimtes. De gebruiksunits hebben een eigen entree en sanitaire voorzieningen. Hoe beter de gekozen gebouwontsluiting zich leent voor onafhankelijk gebruik door verschillende gebruikersgroepen, des te makkelijker het gebouw opnieuw in te delen of te verkavelen is. Deze indicator draagt bij aan indelingsflexibiliteit, uitbreidingsflexibiliteit en afstootflexibiliteit &amp; losmaakbaarheid.</t>
  </si>
  <si>
    <t>De basisindeling kenmerkt zich door 'vaste' onderdelen van een gebouw, zoals: (gebouw)ontsluiting, trappenhuizen, liftkernen, schachten, verkeersruimten en sanitaire ruimtes. Deze vraag is gericht op het dagelijks gebruik van het gebouw: nooduitgangen en vluchtwegen behoren hier niet toe. Met flexibiliteit van gebruik wordt bedoeld in hoeverre de  basisindeling zich leent voor anders of meervoudig gebruik. Met de aanpasbaarheid wordt bedoeld hoe ingrijpend een aanpassing van de basisindeling is om de flexibiliteit van het gebruik te vergroten.</t>
  </si>
  <si>
    <t xml:space="preserve">Flexibiliteit in gebruik is er niet of nauwelijks. </t>
  </si>
  <si>
    <t xml:space="preserve">Aanpasbaarheid van de basisindeling is zeer ingrijpend. Er is een centrale entree met een centraal trappenhuis en sanitaire ruimtes, die alleen gezamenlijk kunnen worden gebruikt.  </t>
  </si>
  <si>
    <t>Flexibiliteit in gebruik en aanpasbaarheid van de basisindeling is er redelijk.</t>
  </si>
  <si>
    <t>Er is een centrale entree met een centraal trappenhuis en sanitaire ruimtes. Daarnaast zijn er per gebouwdeel en gebruiksunit eigen ontvangst- en sanitaire ruimtes.</t>
  </si>
  <si>
    <t xml:space="preserve">Flexibiliteit in gebruik en de aanpasbaarheid van de basisindeling is goed. </t>
  </si>
  <si>
    <t>Er is een (publieke) hoofdentree met een gedeeld centraal trappenhuis, liften en sanitaire ruimtes. Daarnaast is er een (niet-publieke) entree met een gedeeld centraal trappenhuis, liften en sanitaire ruimte. De gebruiksunits hebben een eigen ontvangst entree en sanitaire ruimtes.</t>
  </si>
  <si>
    <t xml:space="preserve">Flexibiliteit in gebruik en de aanpasbaarheid van de basisindeling is best. </t>
  </si>
  <si>
    <t>Er is een (publieke) hoofdentree met een gedeeld trappenhuis, liften en sanitaire ruimtes. Daarnaast hebben meerdere gebouwdelen een eigen entree (en ontvangstruimte), trappenhuis en sanitaire ruimtes. Het geheel is met gangen aan elkaar verbonden, maar de gebouwdelen kunnen ook zelfstandig in gebruik worden genomen.</t>
  </si>
  <si>
    <t>3.1</t>
  </si>
  <si>
    <t>3. Gebouwschil</t>
  </si>
  <si>
    <t>Daglicht</t>
  </si>
  <si>
    <t>Is er in het gebouw voldoende daglicht aanwezig ten behoeve van verblijfsfuncties (wonen en werken)?</t>
  </si>
  <si>
    <t>Bij voorkeur is er ruim tot veel daglichttoetreding in minimaal 70% van de verblijfsruimten. Het gebouw moet voldoen aan de daglichttoetredingseisen, waarbij ruim voldoende of veel daglichttoetreding verplicht is. Daglichttoetreding in de verblijfsruimten heeft bovendien een positieve invloed op de gemoedstoestand van de gebruiker. Hoe vaker/meer daglicht in verblijfsruimten aanwezig is, des te beter tegemoet kan worden gekomen aan veranderende eisen met betrekking tot de inrichting en kwaliteit van het gebouw. Deze indicator draagt bij aan alle vormen van flexibiliteit.</t>
  </si>
  <si>
    <t>Weinig daglichttoetreding in  meer dan 50% van de verblijfsruimtes.</t>
  </si>
  <si>
    <t>Voldoende daglichttoetreding, in 50-70% van de verblijfsruimtes.</t>
  </si>
  <si>
    <t>Ruim voldoende daglichttoetreding, in 70-90% van de verblijfsruimtes.</t>
  </si>
  <si>
    <t>Veel daglichttoetreding, in alle verblijfsruimtes.</t>
  </si>
  <si>
    <t>Maatsysteem (stramien) gevel</t>
  </si>
  <si>
    <t>Wat zijn de afmetingen van het gevelraster (o.m. i.v.m. aansluitmogelijkheden van binnenwanden)?</t>
  </si>
  <si>
    <t>Hoe kleiner het maatsysteem van de gevel, hoe makkelijker een gebouw te verkavelen is. Idealiter uitgaand van een vaste maateenheid van 300 mm.</t>
  </si>
  <si>
    <t>&gt; 3.60 m.</t>
  </si>
  <si>
    <t>Tussen 1.80 - 3.60 m. en op basis van grid van 30 mm</t>
  </si>
  <si>
    <t>Tussen 0,9 - 1.80 m.</t>
  </si>
  <si>
    <t>&lt; 0,90 m.</t>
  </si>
  <si>
    <t>Uitbreidingsflexibiliteit, afstoot en demontabiliteit</t>
  </si>
  <si>
    <t xml:space="preserve">Demontabiliteit gevelonderdelen </t>
  </si>
  <si>
    <t>In hoeverre zijn gevelonderdelen demontabel?</t>
  </si>
  <si>
    <t>Het is wenselijk dat een groot deel tot vrijwel de gehele gevel demontabel is. Hoe eenvoudiger de gevel kan worden gedemonteerd, des te makkelijker het is het gebouw of een gebouwdeel opnieuw in te delen, uit te breiden of af te stoten. Deze indicator draagt bij aan uitbreidingsflexibiliteit, afstootflexibiliteit en losmaakbaarheid.</t>
  </si>
  <si>
    <t xml:space="preserve">Gevelcomponenten zijn niet of nauwelijks te demonteren en dienen volledig gesloopt en verwijderd te worden (&lt;5%) </t>
  </si>
  <si>
    <t xml:space="preserve">Een klein deel van de gevelcomponenten is te demonteren (tussen 5 en 25%) </t>
  </si>
  <si>
    <t xml:space="preserve">Een groot deel van de gevelcomponenten is te demonteren (tussen 25 en 80%) </t>
  </si>
  <si>
    <t>Alle gevelcomponenten zijn nagenoeg volledig te demonteren (&gt; 80%)</t>
  </si>
  <si>
    <t>4.1</t>
  </si>
  <si>
    <t>4. Installaties</t>
  </si>
  <si>
    <t xml:space="preserve">Meet- en regeltechniek voor installaties </t>
  </si>
  <si>
    <t>Vindt de meet- en regeltechniek van de installaties zowel op gebouwniveau (centraal) als unitniveau (lokaal) plaats?</t>
  </si>
  <si>
    <t>Bij voorkeur vindt de meet- en regeltechniek van de installaties plaats op gebouwniveau (centraal) én volledig op unitniveau (lokaal). Door de meet- en regeltechniek van de installaties op zowel gebouwniveau als op unitniveau te regelen, kan beter aan individuele gebruikerswensen worden voldaan. Deze indicator draagt bij aan uitbreidingsflexibiliteit.</t>
  </si>
  <si>
    <t>Alleen op centraal gebouwniveau.</t>
  </si>
  <si>
    <t>Op centraal gebouwniveau en incidenteel op unitniveau.</t>
  </si>
  <si>
    <t>Op centraal gebouwniveau en beperkt op unitniveau.</t>
  </si>
  <si>
    <t>Zowel op centraal gebouwniveau als volledig op unitniveau.</t>
  </si>
  <si>
    <t>4.2</t>
  </si>
  <si>
    <t>Overdimensionering capaciteit installaties en distributie</t>
  </si>
  <si>
    <t>Is de capaciteit (voedende voorzieningen) en de distributie (leidingwerk, schachten en kanalen) van de (E, W, ICT) installaties overgedimensioneerd?</t>
  </si>
  <si>
    <t>Idealiter zijn de capaciteit (voedende voorzieningen) en de distributie (leidingwerk, schachten en kanalen) van de klimaatinstallaties redelijk tot ruim overgedimensioneerd. Door de capaciteit (voedende voorzieningen) en de distributie (leidingwerk, schachten en kanalen) van de klimaatinstallaties te overdimensioneren, is het gebouw eenvoudiger uit te breiden. Deze indicator draagt bij aan uitbreidingsflexibiliteit.</t>
  </si>
  <si>
    <t>Niet overgedimensioneerd.</t>
  </si>
  <si>
    <t>Beperkt overgedimensioneerd.</t>
  </si>
  <si>
    <t xml:space="preserve">5 - 10% overgedimensioneerd </t>
  </si>
  <si>
    <t>Redelijk overgedimensioneerd.</t>
  </si>
  <si>
    <t xml:space="preserve">
10 - 25% overgedimensioneerd</t>
  </si>
  <si>
    <t>Ruim overgedimensioneerd.</t>
  </si>
  <si>
    <t>&gt; 25% overgedimensioneerd</t>
  </si>
  <si>
    <t>4.3</t>
  </si>
  <si>
    <t>Toegankelijkheid tot technische ruimtes</t>
  </si>
  <si>
    <t xml:space="preserve">Wat is de locatie en hoe is de toegankelijkheid van de technische ruimte(s) en apparatuur? </t>
  </si>
  <si>
    <t>Toekomstige veranderingen van technische apparatuur zijn makkelijker te realiseren als er goede en eenvoudige toegang is tot technische ruimtes en apparatuur.</t>
  </si>
  <si>
    <t>Technische ruimte en installaties zijn beperkt toegankelijk en gelegen in een onderkeldering van het gebouw.</t>
  </si>
  <si>
    <t>Installaties zijn gelegen in een technische ruimte op het dak of binnen een toegankelijke patio.</t>
  </si>
  <si>
    <t>Installaties zijn gelegen in een technische ruimte op de begane grond met gemakkelijke externe toegangspunten.</t>
  </si>
  <si>
    <t>De technische ruimte bevindt zich buiten het gebouw met volledige toegang.</t>
  </si>
  <si>
    <t>4.4</t>
  </si>
  <si>
    <t>Aansluitvoorzieningen voor elektrische installaties</t>
  </si>
  <si>
    <t>Hoe zijn de elektrotechnische aansluitvoorzieningen aangelegd?</t>
  </si>
  <si>
    <t>De beschikbaarheid van aansluitvoorzieningen voor elektra zorgt voor indelingsflexibiliteit.</t>
  </si>
  <si>
    <t>Het betreft hier elektrotechnische voorzieningen voor de gebruiker</t>
  </si>
  <si>
    <t>Vaste aansluitpunten in één richting</t>
  </si>
  <si>
    <t>Toegankelijk kanaal of koof of goot in één richting</t>
  </si>
  <si>
    <t>Vaste aansluitpunten in twee richtingen</t>
  </si>
  <si>
    <t>Toegankelijk kanaal of koof of goot in twee richtingen</t>
  </si>
  <si>
    <t>4.5</t>
  </si>
  <si>
    <t>Indelingsflexibiliteit, uitbreidingsflexibiliteit en afstootflexibiliteit</t>
  </si>
  <si>
    <t>Bereikbaarheid en demonteren van installaties</t>
  </si>
  <si>
    <t>In hoeverre zijn installatieonderdelen bereikbaar en demontabel?</t>
  </si>
  <si>
    <t>Bij voorkeur zijn een groot deel tot vrijwel alle installatieonderdelen relatief eenvoudig bereikbaar en te demonteren. Hoe eenvoudiger installatieonderdelen kunnen worden aangepast of gedemonteerd, des te makkelijker het is het gebouw of een gebouwdeel opnieuw in te delen, uit te breiden of af te stoten. Deze indicator draagt bij aan alle vormen van flexibiliteit.</t>
  </si>
  <si>
    <t>Installatieonderdelen zijn bijvoorbeeld installatieleidingen en -kanalen.</t>
  </si>
  <si>
    <t>Installatieonderdelen zijn alleen met ingrijpende en/of kostbare middelen demontabel.</t>
  </si>
  <si>
    <t>Denk hierbij aan installaties en leidingen die onlosmaakbaar met andere bouwdelen zijn verbonden.</t>
  </si>
  <si>
    <t>Een klein deel van de installatieonderdelen zijn relatief eenvoudig te demonteren. Voor de overige installatieonderdelen zijn ingrijpende maatregelen of middelen nodig.</t>
  </si>
  <si>
    <t>Een groot deel van de installatieonderdelen zijn relatief eenvoudig te demonteren. Voor de overige installatieonderdelen zijn ingrijpende maatregelen of middelen nodig.</t>
  </si>
  <si>
    <t xml:space="preserve">Vrijwel alle installatieonderdelen zijn relatief eenvoudig te demonteren. </t>
  </si>
  <si>
    <t>5.1</t>
  </si>
  <si>
    <t>5. Inbouwpakket</t>
  </si>
  <si>
    <t>Indelings, uitbreiding en afstootflexibiliteit</t>
  </si>
  <si>
    <t>Overdimensionering ruimte/oppervlak</t>
  </si>
  <si>
    <t>Is het gebouw of zijn de gebruiksunits overgedimensioneerd m.b.t. vereiste ruimte c.q. het beschikbaar vloeroppervlak?</t>
  </si>
  <si>
    <t>Bij voorkeur zijn het gebouw of de gebruiksunits voor meer dan 30% overgedimensioneerd. Naarmate de ruimte/het vloeroppervlak van een unit overgedimensioneerd is (bijvoorbeeld door middel van een zoneringssysteem met margeruimten), is de unit eenvoudiger anders in te delen. Door het gebouw of de gebruiksunits te overdimensioneren, kan ook eenvoudiger aan veranderende vraag naar vloeroppervlak worden voldaan. Deze indicator draagt bij aan indelingsflexibiliteit, uitbreidingsflexibiliteit en afstootflexibiliteit &amp; losmaakbaarheid.</t>
  </si>
  <si>
    <t>Nee</t>
  </si>
  <si>
    <t>10-30% overgedimensioneerd.</t>
  </si>
  <si>
    <t>30-50% overgedimensioneerd.</t>
  </si>
  <si>
    <t>Meer dan 50% overgedimensioneerd.</t>
  </si>
  <si>
    <t>5.2</t>
  </si>
  <si>
    <t>1.3</t>
  </si>
  <si>
    <t>Demontabiliteit inbouwcomponenten</t>
  </si>
  <si>
    <t>In hoeverre zijn inbouwcomponenten demontabel?</t>
  </si>
  <si>
    <t>Het is wenselijk dat een groot deel tot alle inbouwcomponenten demontabel zijn. Door de inbouwcomponenten demontabel te maken, kunnen de units makkelijker en beter worden aangepast. Dit biedt mogelijkheden om te voldoen aan individuele kwalitatieve gebruikerswensen en voorzieningen op unitniveau. Deze indicator draagt bij aan alle vormen van flexibiliteit.</t>
  </si>
  <si>
    <t>Denk hierbij bijvoorbeeld aan plafonds, scheidingswanden, vloerbedekking, databekabeling, patchkast, binnenzonwering of pantry.</t>
  </si>
  <si>
    <t>Componenten zijn niet of nauwelijks demontabel (&lt; 10%).</t>
  </si>
  <si>
    <t>Een klein deel van de componenten is demontabel (10-25%).</t>
  </si>
  <si>
    <t>Een groot deel van de componenten is demontabel (25-80%).</t>
  </si>
  <si>
    <t>Alle componenten zijn nagenoeg volledig demontabel  (&gt; 80%).</t>
  </si>
  <si>
    <t>5.3</t>
  </si>
  <si>
    <t>1.4</t>
  </si>
  <si>
    <t>Indeling, afstoot en uitbreiding</t>
  </si>
  <si>
    <t>Eigen unitentree/ ontvangstruimte</t>
  </si>
  <si>
    <t>In hoeverre is een eigen entree en/of ontvangstruimte op gebruiksunitniveau mogelijk?</t>
  </si>
  <si>
    <t>Idealiter heeft meer dan 50% van de gebruikersunits in het gebouw de mogelijkheid tot een eigen entree of ontvangstruimte. Naarmate er meer mogelijkheden zijn tot een individuele entree en/of ontvangstruimte op unitniveau, kan beter worden voldaan aan individuele kwalitatieve gebruikerswensen op unitniveau. Deze indicator draagt bij aan indelingsflexibiliteit, uitbreidingsflexibiliteit en afstootflexibiliteit.</t>
  </si>
  <si>
    <t>-</t>
  </si>
  <si>
    <t>Er zijn op unitniveau geen mogelijkheden voor een eigen entree of ontvangstruimte.</t>
  </si>
  <si>
    <t>Minder dan 10% van de units heeft de mogelijkheid voor een eigen entree en/of ontvangstruimte.</t>
  </si>
  <si>
    <t>50% van de units heeft de mogelijkheid voor een eigen entree en/of ontvangstruimte.</t>
  </si>
  <si>
    <t>Iedere gebruikersunit heeft de mogelijkheid voor een eigen entree en ontvangstruimte.</t>
  </si>
  <si>
    <t>5.4</t>
  </si>
  <si>
    <t>Indeling, uitbreiding en afstoot</t>
  </si>
  <si>
    <t>Zelfstandigheid gebruiksunit</t>
  </si>
  <si>
    <t>Hoeveel voorzieningen voor zelfstandig gebruik (zoals pantry, meterkast, installaties, sanitair, kitchenette) zijn in de gebruiksunit aanwezig?</t>
  </si>
  <si>
    <t>Het is wenselijk dat er meer dan drie voorzieningen voor zelfstanding gebruik (zoals pantry, meterkast, installaties, sanitair, kitchenette) aanwezig zijn in de gebruiksunit. Door voorzieningen voor zelfstandig gebruik te implementeren in de gebruiksunits, kan de unit beter zelfstandig functioneren. Op deze manier kan tegemoet gekomen worden aan veranderende eisen door wijziging van de inrichting en kwaliteit van het gebouw. Deze indicator draagt bij aan indelingsflexibiliteit, uitbreidingsflexibiliteit en afstootflexibiliteit.</t>
  </si>
  <si>
    <t>Er zijn geen voorzieningen aanwezig.</t>
  </si>
  <si>
    <t>Er zijn één tot twee voorzieningen aanwezig.</t>
  </si>
  <si>
    <t>Er zijn drie tot vier voorzieningen aanwezig.</t>
  </si>
  <si>
    <t xml:space="preserve"> Er zijn meer dan vier voorzieningen aanwezig.</t>
  </si>
  <si>
    <t>Eindscore</t>
  </si>
  <si>
    <t>2.9</t>
  </si>
  <si>
    <t>Indeling, afstoot en demontabiliteit</t>
  </si>
  <si>
    <t>Verticale uitwisselbaarheid verdiepingen</t>
  </si>
  <si>
    <t>In hoeverre is er sprake van identieke verdiepingen, zodat ze op gelijke wijze (voor gelijksoortige functies) zijn in te delen en in te richten?</t>
  </si>
  <si>
    <t xml:space="preserve">Idealiter zijn meer dan 50% van de verdiepingen in het gebouw identiek. Door de verdiepingen verticaal uitwisselbaar te maken, kunnen ze op gelijke wijze voor gelijksoortige functies worden ingericht. Hierdoor wordt het herindelen en verkavelen van het gebouw makkelijker. Deze indicator draagt bij aan indelingsflexibiliteit en afstootflexibiliteit &amp; losmaakbaarheid. </t>
  </si>
  <si>
    <t>Geen of minder dan 20% van de verdiepingen zijn identiek.</t>
  </si>
  <si>
    <t xml:space="preserve"> 20 tot 50% van de verdiepingen is identiek.</t>
  </si>
  <si>
    <t>50 tot 90% van de verdiepingen is identiek.</t>
  </si>
  <si>
    <t>Alle verdiepingen zijn identiek.</t>
  </si>
  <si>
    <t>2.10</t>
  </si>
  <si>
    <t>Verplaatsing gebouwontsluiting</t>
  </si>
  <si>
    <t>In hoeverre is het mogelijk de horizontale gebouwontsluiting te verplaatsen of een nieuwe toe te voegen?</t>
  </si>
  <si>
    <t>Bij voorkeur kan de gebouwontsluiting relatief eenvoudig in meerdere richtingen worden verplaatst. Idealiter kunnen ook meerdere nieuwe ontsluitingen worden toegevoegd. Hoe makkelijker de horizontale gebouwontsluiting kan worden verplaatst, des te beter kan worden tegemoetgekomen aan veranderende eisen met betrekking tot faciliteiten en voorzieningen. Deze indicator draagt bij aan uitbreidingsflexibiliteit.</t>
  </si>
  <si>
    <t>Het is niet mogelijk om de gebouwontsluiting te verplaatsen en/of toe te voegen.</t>
  </si>
  <si>
    <t>De gebouwontsluiting kan in beperkte mate in één richting worden verplaatst.</t>
  </si>
  <si>
    <t>De gebouwontsluiting kan in beperkte mate in meer richtingen verplaatst worden.</t>
  </si>
  <si>
    <t>De gebouwontsluiting kan op eenvoudige wijze in meerdere richtingen worden verplaatst  of er kunnen meerdere nieuwe worden toegevoegd.</t>
  </si>
  <si>
    <t>3.4</t>
  </si>
  <si>
    <t>Isolatie van de gevel</t>
  </si>
  <si>
    <t>Wat is de kwaliteit van de thermische en akoestische isolatie van de gevel?</t>
  </si>
  <si>
    <t xml:space="preserve">Het is wenselijk dat de kwaliteit van de thermische en akoestische isolatie van de gevel voldoet aan de huidige eisen voor wonen/zorg. Idealiter is de kwaliteit 30% boven de huidige norm. Hoe beter de isolatie van de gevel, des te eenvoudiger een wijziging in de functie van het gebouw kan worden doorgevoerd. Door te anticiperen op toekomstige verhogingen van de eisen, voldoet het gebouw ook in de toekomst nog aan de prestatienormen. Deze indicator draagt bij aan indelingsflexibiliteit. </t>
  </si>
  <si>
    <t>De gevelisolatie voldoet niet (meer) aan de huidige eisen voor kantoren.</t>
  </si>
  <si>
    <t>De gevelisolatie voldoet aan de huidige eisen voor kantoren.</t>
  </si>
  <si>
    <t>De gevelisolatie voldoet aan de huidige eisen voor wonen/zorg.</t>
  </si>
  <si>
    <t>De gevelisolatie voldoet aan de huidige eisen voor wonen/zorg, inclusief 30% extra boven de huidige norm.</t>
  </si>
  <si>
    <t>3.5</t>
  </si>
  <si>
    <t>Te openen ramen</t>
  </si>
  <si>
    <t>Hoeveel ramen per gevelstramien/beukmaat zijn te openen?</t>
  </si>
  <si>
    <t>Bij voorkeur kunnen per gevelstramien/beukmaat redelijk veel tot bijna alle ramen open. Het aantal te openen ramen per gevelstramien/beukmaat geeft een indicatie van hoe de te openen ramen over het hele pand zijn verdeeld. Hoe meer ramen per gevelstramien te openen zijn, des te eenvoudiger functiewijziging mogelijk is. Bij een functiewijziging veranderen de eisen van inrichting en kwaliteit van het gebouw en kan natuurlijke ventilatie worden vereist waarvoor te openen ramen nodig zijn (zoals voor de functie wonen). Deze indicator draagt bij aan indelingsflexibiliteit, uitbreidingsflexibiliteit en afstootflexibiliteit &amp; losmaakbaarheid.</t>
  </si>
  <si>
    <t xml:space="preserve">Voor de functie wonen is natuurlijke ventilatie vereist. Daarom is het van belang te weten of de ramen in het gebouw te openen zijn. Het aantal te openen ramen per gevelstramien/beukmaat geeft een indicatie van hoe de te openen ramen over het hele pand zijn verdeeld. </t>
  </si>
  <si>
    <t>Per gevelstramien/beukmaat zijn er geen ramen te openen.</t>
  </si>
  <si>
    <t>Per gevelstramien/beukmaat zijn er een beperkt aantal ramen te openen.</t>
  </si>
  <si>
    <t>Per gevelstramien/beukmaat zijn er redelijk veel ramen te openen.</t>
  </si>
  <si>
    <t>Per gevelstramien/beukmaat zijn bijna alle ramen te openen.</t>
  </si>
  <si>
    <t>3.6</t>
  </si>
  <si>
    <t>Indeling en uitbreidingflexibiliteit</t>
  </si>
  <si>
    <t>Mogelijkheid buitenruimte aan de gevel</t>
  </si>
  <si>
    <t>In hoeverre kunnen balkons of andere buitenruimten worden aangebracht aan de gevel?</t>
  </si>
  <si>
    <t xml:space="preserve">Idealiter is het aanbrengen van balkons of andere buitenruimten aan de gevel mogelijk zonder additionele verbouwende werkzaamheden aan de constructie, óf door middel van een eenvoudige bouwkundige verbouwing. Hoe makkelijker balkons of andere buitenruimte aan de gevel kunnen worden aangebracht, des te beter toekomstige functiewijzigingen kunnen worden gefaciliteerd en de veranderende eisen met betrekking tot de inrichting en kwaliteit van het gebouw worden gerealiseerd. Deze indicator draagt bij aan indelingsflexibiliteit en uitbreidingsflexibiliteit. </t>
  </si>
  <si>
    <t>Niet mogelijk zonder zeer ingrijpende bouwkundige verbouwingen of vanwege monumentenstatus.</t>
  </si>
  <si>
    <t>Beperkt mogelijk met ingrijpende verbouwingen.</t>
  </si>
  <si>
    <t>Beperkt mogelijk met eenvoudige bouwkundige verbouwingen.</t>
  </si>
  <si>
    <t>Goed mogelijk.</t>
  </si>
  <si>
    <t>5.5</t>
  </si>
  <si>
    <t>Afstootbaar deel van de gebruiksunit</t>
  </si>
  <si>
    <t>Kan een deel van de gebruiksunit worden afgestoten en opnieuw aan derden worden verhuurd?</t>
  </si>
  <si>
    <t>Bij voorkeur is afstoting van een deel van een gebruikersunit in ieder geval mogelijk bij een algemene herverkaveling van alle/meerdere units. Idealiter is het individueel afstoten van een deel van een unit eenvoudig te realiseren, zonder dat andere units daar hinder van ondervinden. Hoe eenvoudiger een deel van de gebruiksunit kan worden afgestoten, des te makkelijker dit deel van de gebruiksunit opnieuw aan een andere gebruiker kan worden verhuurd. Deze indicator draagt bij aan afstootflexibiliteit &amp; losmaakbaarheid.</t>
  </si>
  <si>
    <t>Nee, er kan geen deel van de unit worden afgestoten.</t>
  </si>
  <si>
    <t>Afstoting van een deel van een unit is beperkt mogelijk voor enkele units in het gebouw.</t>
  </si>
  <si>
    <t>Afstoting van een deel van een unit is alleen mogelijk bij een algemene herverkaveling van alle/meerdere units.</t>
  </si>
  <si>
    <t>Het individueel afstoten van een deel van een unit is eenvoudig te realiseren, zonder dat andere units daar hinder van ondervinden.</t>
  </si>
  <si>
    <t xml:space="preserve"> INDICATOREN BUITEN SCOPE MEET-METHODIEK</t>
  </si>
  <si>
    <t>F01</t>
  </si>
  <si>
    <t>Voorzieningen algemeen</t>
  </si>
  <si>
    <t>Hoeveel voorzieningen zijn er binnen een straal van 500 meter (circa 5 minuten lopen) van het gebouw?</t>
  </si>
  <si>
    <t>Idealiter bevindt het gebouw zich op een plek met ruim voldoende tot veel voorzieningen zoals horeca, ontspanning-, sport- en recreatiemogelijkheden, winkels voor dagelijkse levensbehoeften, basisonderwijs en kinderopvang. Dit is vergelijkbaar met het voorzieningenniveau in een stad of de binnenstad. Hoe hoger het voorzieningenniveau, des te aantrekkelijker de locatie en het gebouw zijn voor de meest voorkomende gebruiksfuncties (zoals wonen en kantoor). Deze indicator draagt bij aan alle vormen van flexibiliteit.</t>
  </si>
  <si>
    <t>Denk aan voorzieningen zoals horeca, ontspanning-, sport- en recreatiemogelijkheden, winkels voor dagelijkse levensbehoeften, basisonderwijs en kinderopvang.</t>
  </si>
  <si>
    <t>Weinig, het voorzieningenniveau is vergelijkbaar met dat in een buitengebied.</t>
  </si>
  <si>
    <t>Geen voorzieningen</t>
  </si>
  <si>
    <t>Voldoende, het voorzieningenniveau is vergelijkbaar met dat in een dorp.</t>
  </si>
  <si>
    <t>Bijvoorbeeld 1 tot 30 voorzieningen of 2 soorten voorzieningen</t>
  </si>
  <si>
    <t>Ruim voldoende, het voorzieningenniveau is vergelijkbaar met dat in een stad.</t>
  </si>
  <si>
    <t>Bijvoorbeeld 30 tot 60 voorzieningen of 3 soorten voorzieningen</t>
  </si>
  <si>
    <t>Veel, het voorzieningenniveau is vergelijkbaar met dat in een binnenstad.</t>
  </si>
  <si>
    <t>Bijvoorbeeld 60 of meer voorzieningen, of alle soorten voorzieningen</t>
  </si>
  <si>
    <t>F02</t>
  </si>
  <si>
    <t>Nabijheid Openbaar vervoer</t>
  </si>
  <si>
    <t>Wat is de afstand tot de dichtstbijzijnde halte van het openbaar vervoer?</t>
  </si>
  <si>
    <t>Idealiter is de afstand tot een Intercity treinstation minder dan 1500 meter; of de afstand tot een treinstation/metrohalte minder dan 1000 meter; of de afstand tot een bus- en/of tramhalte minder dan 500 meter. Hoe dichterbij het openbaar vervoer is, des te aantrekkelijker de locatie en het gebouw zijn voor de meest voorkomende gebruiksfuncties (wonen en kantoor). De nabijheid van een treinstation voor Intercity's wordt daarbij het meest gewaardeerd, omdat Intercity's middellange tot lange afstanden afleggen en daarmee de locatie voor het grootst aantal mensen (ook vanaf grote afstanden) goed bereikbaar is. Daarnaast zijn op een treinstation voor Intercity's vaak ook veel andere vormen van openbaar vervoer (zoals bus-, tram en metro) beschikbaar. Deze indicator draagt bij aan alle vormen van flexibiliteit.</t>
  </si>
  <si>
    <t>Treinstation intercity meer dan 2000 meter; of treinstation en/of metrohalte meer dan 1500 meter; of bus- en/of tramhalte meer dan 1000 meter.</t>
  </si>
  <si>
    <t>Treinstation intercity tussen 1500 en 2000 meter; of treinstation en/of metrohalte tussen 1000 en 1500 meter; of bus- en/of tramhalte tussen 500 en 1000 meter.</t>
  </si>
  <si>
    <t>Treinstation intercity tussen 500 en 1500 meter; of treinstation en/of metrohalte tussen 500 - 1000 meter; of bus- en/of tramhalte minder dan 500 meter.</t>
  </si>
  <si>
    <t>Treinstation intercity minder dan 500 meter; of Treinstation en/of metrohalte op minder dan 500 meter.</t>
  </si>
  <si>
    <t>F03</t>
  </si>
  <si>
    <t>Bereikbaarheid auto</t>
  </si>
  <si>
    <t>Wat is de gemiddelde reistijd in minuten tijdens de spits tot de dichtstbijzijnde hoofdverkeersader (A-weg of N-weg)?</t>
  </si>
  <si>
    <t>Bij voorkeur is de gemiddelde reistijd in minuten tijdens de spits tot de dichtstbijzijnde hoofdverkeersader (A-weg of N-weg) minder dan 15 minuten. Hoe korter de gemiddelde reistijd in minuten tijdens de spits tot de dichtstbijzijnde hoofdverkeersader (A-weg of N-weg), des te aantrekkelijker de locatie en het gebouw zijn voor de meest voorkomende gebruiksfuncties (wonen en kantoor). Het is daarbij van belang om naar de reistijd tijdens spits te kijken, aangezien de reistijden tijdens spits aanzienlijk kunnen oplopen en dit een negatief effect heeft op de aantrekkelijkheid van de locatie. Daarnaast is het van belang te kijken naar de afstand tot hoofdverkeersaders, omdat zij het snelst toegang geven tot het brede netwerk aan de diverse autowegen. Deze indicator draagt bij aan alle vormen van flexibiliteit.</t>
  </si>
  <si>
    <t>Minder dan 30 minuten.</t>
  </si>
  <si>
    <t>Tussen 15 en 30 minuten.</t>
  </si>
  <si>
    <t>Tussen 5 en 15 minuten.</t>
  </si>
  <si>
    <t>Minder dan 5 minuten.</t>
  </si>
  <si>
    <t>F04</t>
  </si>
  <si>
    <t>Energievoorzieningen</t>
  </si>
  <si>
    <t>Zijn er energievoorzieningen in de omgeving die duurzaam energiegebruik in het gebouw faciliteren?</t>
  </si>
  <si>
    <t>Het is wenselijk dat het gebouw zich eenvoudig of met enige inspanning kan aansluiten op duurzame energievoorzieningen in de omgeving. Door het gebouw aan te sluiten op duurzame energievoorzieningen zoals stadsverwarming, bio-energie, warmtenetten, aardwarmte of een smart-grid, kan het energiegebruik worden teruggedrongen. Op deze manier kan het gebouw voldoen aan (toekomstige) eisen op het gebied van duurzaamheid. Deze indicator draagt bij aan alle vormen van flexibiliteit.</t>
  </si>
  <si>
    <t>Duurzame energievoorzieningen zijn bijvoorbeeld stadsverwarming, bio-energie, warmtenetten, aardwarmte of een smart grid.</t>
  </si>
  <si>
    <t>Nee, er zijn geen duurzame energievoorzieningen in de omgeving waarop het gebouw kan aansluiten.</t>
  </si>
  <si>
    <t>Ja, er zijn duurzame energievoorzieningen in de omgeving maar op zodanige afstand dat aansluiten op het gebouw zeer complex is.</t>
  </si>
  <si>
    <t>Ja, er zijn duurzame energievoorzieningen in de omgeving waarop het gebouw met enige inspanning kan aansluiten.</t>
  </si>
  <si>
    <t>Ja, er zijn duurzame energievoorzieningen in de omgeving waarop het gebouw eenvoudig kan aansluiten.</t>
  </si>
  <si>
    <t>F05</t>
  </si>
  <si>
    <t>Lucht, Geluid en Wind</t>
  </si>
  <si>
    <t>Is er sprake van belemmerende omgevingsfactoren zoals luchtverontreiniging, geluidshinder en/of windhinder in de directe omgeving van het gebouw?</t>
  </si>
  <si>
    <t>Idealiter is er nauwelijks of alleen incidenteel sprake van belemmerende omgevingsfactoren zoals luchtverontreiniging, geluidshinder en/of windhinder in de directe omgeving van het gebouw. Hoe minder overlast er is van belemmerende omgevingsfactoren, des te aantrekkelijker de locatie en het gebouw zijn voor verschillende gebruiksfuncties. Deze indicator draagt bij aan alle vormen van flexibiliteit.</t>
  </si>
  <si>
    <t>Denk aan de nabijheid van een drukke weg, luide omgeving, afstand tot vervuilende industrie, luchthaven en/of landbouw. Bekijk voor meer informatie atlasleefomgeving.nl van het RIVM.</t>
  </si>
  <si>
    <t xml:space="preserve">Er is zo goed als permanent sprake van een belemmerende vorm van luchtverontreiniging, geluidshinder en/of windhinder. </t>
  </si>
  <si>
    <t xml:space="preserve">Er is regelmatig sprake van een belemmerende vorm van luchtverontreiniging, geluidshinder en/of windhinder. </t>
  </si>
  <si>
    <t xml:space="preserve">Er is nauwelijks sprake van een belemmerende vorm van luchtverontreiniging, geluidshinder en/of windhinder. </t>
  </si>
  <si>
    <t>Er is incidenteel sprake van een belemmerende vorm van luchtverontreiniging, geluidshinder en/of windhinder.</t>
  </si>
  <si>
    <t>F06</t>
  </si>
  <si>
    <t>Openbare veiligheid</t>
  </si>
  <si>
    <t>In welke mate zijn de volgende invloedsfactoren (1. sporen van vandalisme, 2. graffiti op gevels gebouwen, 3. zwerfvuil of 4. randgroepen) aanwezig binnen een straal van 200 meter?</t>
  </si>
  <si>
    <t>Het is wenselijk dat er maximaal twee invloedsfactoren van openbare onveiligheid, zoals sporen van vandalisme, graffiti op gevels gebouwen, zwerfvuil of randgroepen, aanwezig zijn binnen een straal van 200 meter van het gebouw. Hoe minder overlast er is van invloedsfactoren van openbare onveiligheid, des te aantrekkelijker de locatie en het gebouw zijn voor verschillende gebruiksfuncties. Deze indicator draagt bij aan alle vormen van flexibiliteit.</t>
  </si>
  <si>
    <t>Vier invloedsfactoren aanwezig.</t>
  </si>
  <si>
    <t>Drie invloedsfactoren aanwezig.</t>
  </si>
  <si>
    <t>Twee of één invloedsfactor(en) aanwezig.</t>
  </si>
  <si>
    <t>Geen invloedsfactoren aanwezig.</t>
  </si>
  <si>
    <t>F07</t>
  </si>
  <si>
    <t>Parkeren auto</t>
  </si>
  <si>
    <t>Wat is de afstand tot parkeervoorzieningen (bestaand of te realiseren)?</t>
  </si>
  <si>
    <t>Bij voorkeur is de afstand tot parkeervoorzieningen minder dan 100 meter of zijn er parkeervoorzieningen op eigen terrein aanwezig. Door de parkeervoorzieningen voor auto's dicht bij het gebouw te plaatsen, neemt de bereikbaarheid van de locatie toe en zijn de locatie en het gebouw aantrekkelijker voor verschillende gebruiksfuncties. Deze indicator draagt bij aan alle vormen van flexibiliteit.</t>
  </si>
  <si>
    <t>Meer dan 500 meter.</t>
  </si>
  <si>
    <t>100 - 500 meter.</t>
  </si>
  <si>
    <t>Minder dan 100 meter.</t>
  </si>
  <si>
    <t>Parkeervoorzieningen op eigen terrein.</t>
  </si>
  <si>
    <t>F08</t>
  </si>
  <si>
    <t>Parkeren fiets</t>
  </si>
  <si>
    <t>Wat is de beschikbaarheid van parkeervoorzieningen voor fietsen (bestaand of te realiseren)?</t>
  </si>
  <si>
    <t>Bij voorkeur is er een afsluitbare fietsenstalling aanwezig die overdekt is of in een binnenruimte ligt. Door de parkeervoorzieningen voor fietsen dicht bij het gebouw te plaatsen, neemt de bereikbaarheid van de locatie toe en zijn de locatie en het gebouw aantrekkelijker voor verschillende gebruiksfuncties. Deze indicator draagt bij aan alle vormen van flexibiliteit.</t>
  </si>
  <si>
    <t>Geen voorzieningen voor fietsen.</t>
  </si>
  <si>
    <t>Vrij toegankelijke fietsenstalling.</t>
  </si>
  <si>
    <t>Afgesloten en overdekte fietsenstalling.</t>
  </si>
  <si>
    <t>Fietsenstalling in een afgesloten binnenruimte.</t>
  </si>
  <si>
    <t>F09</t>
  </si>
  <si>
    <t>Gebouwontsluiting</t>
  </si>
  <si>
    <t>Op welke manier wordt de horizontale sluiting van units bereikt?</t>
  </si>
  <si>
    <t>Horizontale toegang bestaat uit een enkele interne gang</t>
  </si>
  <si>
    <t>Horizontale toegang bestaat bij een dubbele interne gang</t>
  </si>
  <si>
    <t>3. Horizontale toegang direct aan de centrale kern van het gebouw met omringende gang</t>
  </si>
  <si>
    <t>Horizontale toegang direct aan de centrale kern van het gebouw, of externe gallerij</t>
  </si>
  <si>
    <t>F10</t>
  </si>
  <si>
    <t>Indelingsflexibiliteit en Uitbreidingsflexibiliteit</t>
  </si>
  <si>
    <t>Positionering obstakels draagstructuur</t>
  </si>
  <si>
    <t>In hoeverre werken onderdelen van de draagstructuur belemmerend voor de herindeelbaarheid?</t>
  </si>
  <si>
    <t>Het is wenselijk dat de herindeelbaarheid van het gebouw niet wordt beperkt (of niet wordt bepaald) door moeilijk of niet te verwijderen dragende obstakels. Door de onderdelen van de draagconstructie van het gebouw strategisch te plaatsen, neemt de herindeelbaarheid van het gebouw toe. Gebruiksunits kunnen hierdoor makkelijker worden verplaatst of uitgebreid zonder dat een niet te verwijderen bouwelement in het midden van de ruimte staat. Deze indicator draagt bij aan indelingsflexibiliteit en uitbreidingsflexibiliteit.</t>
  </si>
  <si>
    <t>Denk hierbij bijvoorbeeld aan een dragende kolom die in het midden van de ruimte staat.</t>
  </si>
  <si>
    <t>De mogelijkheden om het gebouw opnieuw in te delen worden volledig bepaald door moeilijk of niet te verwijderen dragende obstakels.</t>
  </si>
  <si>
    <t>De herindeelbaarheid wordt gedeeltelijk bepaald door moeilijk of niet te verwijderen dragende obstakels.</t>
  </si>
  <si>
    <t>De herindeelbaarheid wordt beperkt bepaald door moeilijk of niet te verwijderen dragende obstakels.</t>
  </si>
  <si>
    <t>De herindeelbaarheid wordt niet belemmerd door moeilijk of niet te verwijderen obstakels.</t>
  </si>
  <si>
    <t>F11</t>
  </si>
  <si>
    <t xml:space="preserve">Overdimensionering constructie </t>
  </si>
  <si>
    <t>In hoeverre is de constructie overgedimensioneerd waardoor het gebruik(soppervlak) kan worden uitgebreid?</t>
  </si>
  <si>
    <t xml:space="preserve">Idealiter is de constructie van het gebouw dusdanig gedimensioneerd dat middelzware uitbreidingen met of zonder plaatselijke versterking van de bestaande constructie kunnen worden gerealiseerd en niet tot een verzwaring van de bestaande fundering leiden. Door in de constructie rekening te houden met toekomstige uitbreidingen, neemt het adaptief vermogen van het gebouw toe. Uitbreidingen betreffen bijvoorbeeld het gebruiksoppervlak, toevoeging van zonnepanelen of intensivering van gebruik door een wijziging van functie. Deze indicator draagt bij aan uitbreidingsflexibiliteit. </t>
  </si>
  <si>
    <t xml:space="preserve">De dimensionering van de constructie is toegerust op het huidige gebruik en gebruiksoppervlak van het gebouw. Bij uitbreidingen zal de huidige fundering en draagconstructie moeten worden verzwaard. </t>
  </si>
  <si>
    <t>Uitbreidingen betreffen bijvoorbeeld een uitbreiding van gebruiksoppervlak, toevoeging van zonnepanelen of intensivering van gebruik door een wijziging van functie.</t>
  </si>
  <si>
    <t xml:space="preserve">De dimensionering van de constructie is toegerust op het huidige gebruik en gebruiksoppervlak van het gebouw. Lichte uitbreidingen zijn mogelijk. Bij zware uitbreidingen zal de huidige fundering en draagconstructie moeten worden verzwaard. </t>
  </si>
  <si>
    <t>Lichte uitbreidingen zijn bijvoorbeeld zonnepanelen op het dak. Zware uitbreidingen zijn bijvoorbeeld het plaatsen van een extra verdieping.</t>
  </si>
  <si>
    <t xml:space="preserve">De constructie van het gebouw is dusdanig gedimensioneerd waardoor middelzware uitbreidingen wél leiden tot plaatselijke versterking van de bestaande constructie, maar niet tot een verzwaring van de bestaande fundering. </t>
  </si>
  <si>
    <t>Middelzware uitbreidingen zijn bijvoorbeeld optopping van verdiepingen met een lichte skeletbouw, toevoeging van kleine balkons of intensivering van het gebruik door een andere functie.</t>
  </si>
  <si>
    <t>De constructie van het gebouw is overgedimensioneerd waardoor uitbreidingen niet leiden tot een ingrijpende verzwaring van de bestaande fundering of bestaande draagconstructie.</t>
  </si>
  <si>
    <t>Dit zijn uitbreidingen zoals plaatsing van zonnepanelen, optopping van verdiepingen, toevoeging van balkons of intensivering van het gebruik door een andere functie.</t>
  </si>
  <si>
    <t>F12</t>
  </si>
  <si>
    <t>Zichtbaarheid van gebouwentree en gebruiker</t>
  </si>
  <si>
    <t>Is de entree van het gebouw duidelijk herkenbaar en in hoeverre kunnen gebruikers hun identiteit op de buitenkant van het gebouw aanbrengen?</t>
  </si>
  <si>
    <t>Het is wenselijk dat de entree van het gebouw duidelijk herkenbaar is en gebruikers beperkt tot nadrukkelijk hun identiteit zichtbaar kunnen maken aan de buitenkant van het gebouw. Door de entree van het gebouw herkenbaar te maken, neemt de herbestemmingskwaliteit voor functiewijzigingen toe. Mogelijkheden voor het aanbrengen van identiteit aan de gevel van het gebouw zorgen ervoor dat er sneller kan worden voldaan aan individuele voorzieningswensen op unitniveau. Deze indicator draagt bij aan alle vormen van flexibiliteit.</t>
  </si>
  <si>
    <t xml:space="preserve">De gebouwentree is moeilijk te herkennen. Er is geen mogelijkheid om de eigen identiteit van gebruikers aan de buitenkant van het gebouw zichtbaar te maken. </t>
  </si>
  <si>
    <t xml:space="preserve">De gebouwentree is moeilijk te herkennen. Er zijn beperkte mogelijkheden om de eigen identiteit van gebruikers aan de buitenkant van het gebouw zichtbaar te maken. </t>
  </si>
  <si>
    <t xml:space="preserve">De gebouwentree is duidelijk te herkennen. Er zijn beperkte mogelijkheden om de eigen identiteit van gebruikers aan de buitenkant van het gebouw zichtbaar te maken. </t>
  </si>
  <si>
    <t xml:space="preserve">De gebouwentree is duidelijk te herkennen. Iedere gebruiker kan zijn eigen identiteit op de buitenkant van het gebouw aanbrengen. </t>
  </si>
  <si>
    <t>F13</t>
  </si>
  <si>
    <t>Overdimensionering bouwkundige voorzieningen installatie</t>
  </si>
  <si>
    <t>In hoeverre zijn bouwkundige voorzieningen ten behoeve van installaties (zoals installatieschachten en installatieruimtes) herbruikbaar?</t>
  </si>
  <si>
    <t>Idealiter zijn de bouwkundige voorzieningen ten behoeve van de installaties van het gebouw voor een groot deel tot volledig herbruikbaar. Door de bouwkundige voorzieningen van het gebouw herbruikbaar te maken, neemt de negatieve milieu-impact van het gebouw bij verbouwing of sloop af. Het hoogwaardig herbruikbaar maken van delen van het gebouw draagt bij aan het maken van een meer circulair gebouw. Deze indicator draagt bij aan alle vormen van flexibiliteit.</t>
  </si>
  <si>
    <t>Deze zijn niet of nauwelijks herbruikbaar.</t>
  </si>
  <si>
    <t>Een klein deel van de bouwkundige voorzieningen is herbruikbaar.</t>
  </si>
  <si>
    <t>Een groot deel van de bouwkundige voorzieningen is herbruikbaar.</t>
  </si>
  <si>
    <t>Deze zijn volledig herbruikbaar.</t>
  </si>
  <si>
    <t>F14</t>
  </si>
  <si>
    <t>Beperkend materiaalgebruik</t>
  </si>
  <si>
    <t>Welk bouw- of renovatiejaar heeft het gebouw?</t>
  </si>
  <si>
    <t>Idealiter ligt het bouw- of renovatiejaar van het gebouw tussen 2003 en het heden. Hoe recenter het bouw- of renovatiejaar, des te beter het gebouw voldoet aan huidige wet- en regelgeving. Op deze manier is de kans groter dat functionele wijzigingen of aanpassingen in het gebouw kunnen worden gemaakt zonder dat er grote aanpassingen aan het gebouw voor nodig zijn. Deze indicator draagt bij aan alle vormen van flexibiliteit.</t>
  </si>
  <si>
    <t>Onder een renovatie wordt verstaan dat een aparte vergunning voor het werk nodig is geweest, waarbij de voor die tijd geldende nieuwbouweisen van toepassing waren. Het bouw- of renovatiejaar van het gebouw is bepalend voor de destijds van kracht zijnde regelgeving (bouwbesluit 1992, 2003, 2012) en daarmee de bijbehorende toepassing van wat we nú als schadelijke materialen en toepassingen aanmerken. Denk hierbij aan aanwezigheid van asbestvezels, formaldehyde, loden leidingwerk, dood leidingwerk (legionellagevaar), brandveiligheidstoepassingen.</t>
  </si>
  <si>
    <t>Voor 1993</t>
  </si>
  <si>
    <t>Tussen 1993-2002</t>
  </si>
  <si>
    <t>Tussen 2003-2012</t>
  </si>
  <si>
    <t>Vanaf 2012</t>
  </si>
  <si>
    <t>F15</t>
  </si>
  <si>
    <t>Verplaatsbaarheid units</t>
  </si>
  <si>
    <t>In hoeverre zijn de units in het gebouw verplaatsbaar naar een andere locatie in het gebouw?</t>
  </si>
  <si>
    <t>Bij voorkeur zijn de units in het gebouw redelijk tot goed verplaatsbaar naar andere locaties in het gebouw. Door de units van demontabele en herbruikbare elementen te maken, kunnen ze eenvoudiger worden verplaatst naar een andere locatie in het gebouw.  Deze indicator draagt bij aan indelingsflexibiliteit.</t>
  </si>
  <si>
    <t>Niet verplaatsbaar.</t>
  </si>
  <si>
    <t>Alleen (in zijn geheel) verplaatsbaar met zeer ingrijpende (kosten)consequenties.</t>
  </si>
  <si>
    <t>Redelijk verplaatsbaar, de units zijn opgebouwd uit demontabele 3D-modules/componenten.</t>
  </si>
  <si>
    <t>Goed verplaatsbaar, de units zijn opgebouwd uit demontabele 2D- of 3D-elementen die over de weg kunnen worden getransporteerd.</t>
  </si>
  <si>
    <t>F16</t>
  </si>
  <si>
    <t>Algemeen</t>
  </si>
  <si>
    <t>Drempelvrije toegang</t>
  </si>
  <si>
    <t>In hoeverre is de entree van het gebouw c.q. de gebruikersunits makkelijk toegankelijk of toegankelijk te maken voor minder validen?</t>
  </si>
  <si>
    <t>Bij voorkeur zijn er meerdere drempelvrije gebouw- en unitentrees (waaronder bij de hoofdingang). Idealiter zijn er uitsluitend drempelvrije entrees. Door de entrees in het gebouw drempelvrij te maken, nemen de mogelijkheden om te voldoen aan de individuele voorzieningswensen toe. Deze indicator draagt bij aan alle vormen van flexibiliteit.</t>
  </si>
  <si>
    <t>Niet, er zijn geen drempelvrije entrees aanwezig en deze zijn ook niet makkelijk te maken.</t>
  </si>
  <si>
    <t>Matig, er is bij de hoofdingang een drempelvrije entree aanwezig of makkelijk te maken. Bij de gebruiksunits is dit niet het geval.</t>
  </si>
  <si>
    <t>Goed, er zijn meerdere drempelvrije entrees aanwezig, waaronder bij de hoofdingang.</t>
  </si>
  <si>
    <t>Uitstekend, alle gebouw- en unitentrees zijn drempelvrij.</t>
  </si>
  <si>
    <t>F17</t>
  </si>
  <si>
    <t>Afstootbaar (deel van het) perceel</t>
  </si>
  <si>
    <t xml:space="preserve">Kan (een deel van) het perceel, inclusief het bebouwde deel, worden afgestoten? </t>
  </si>
  <si>
    <t>Het is wenselijk dat (een deel van) het perceel, inclusief het bebouwde deel, voor meer dan 30% kan worden afgestoten. Wanneer een groter deel van het perceel zelfstandig kan worden afgestoten, neemt de afstootbaarheid van de locatie toe. Deze indicator draagt bij aan afstootflexibiliteit &amp; losmaakbaarheid.</t>
  </si>
  <si>
    <t>Nee, er kan geen deel van het perceel worden afgestoten.</t>
  </si>
  <si>
    <t>10 tot 30% van het perceel kan worden afgestoten.</t>
  </si>
  <si>
    <t>30 tot 50% van het perceel kan worden afgestoten.</t>
  </si>
  <si>
    <t>Meer dan 50% van het perceel kan worden afgestoten.</t>
  </si>
  <si>
    <t>F18</t>
  </si>
  <si>
    <t>Afstootbaar deel van gebouw – horizontaal en verticaal</t>
  </si>
  <si>
    <t>Kan een deel van het gebouw, horizontaal en/of verticaal, worden afgestoten?</t>
  </si>
  <si>
    <t>Bij voorkeur kan het gebouw voor meer dan 30% horizontaal en/of verticaal worden afgestoten. Wanneer een groter deel van het gebouw zelfstandig kan worden afgestoten (een vleugel of bouwblok), neemt de afstootbaarheid van (een deel van) het gebouw toe. Deze indicator draagt bij aan afstootflexibiliteit &amp; losmaakbaarheid.</t>
  </si>
  <si>
    <t>Bijvoorbeeld door verhuur of sloop van een hele vleugel of een of meer verdiepingen.</t>
  </si>
  <si>
    <t>10 tot 30% van het gebouw kan worden afgestoten.</t>
  </si>
  <si>
    <t>30 tot 50% van het gebouw kan worden afgestoten.</t>
  </si>
  <si>
    <t>Meer dan 50% van het gebouw kan worden afgestoten.</t>
  </si>
  <si>
    <t>F19</t>
  </si>
  <si>
    <t>Aansluitpunten installaties</t>
  </si>
  <si>
    <t>In hoeverre leent de opzet van de aansluitpunten voor de installaties zich voor flexibiliteit en uitbreiding?</t>
  </si>
  <si>
    <t>Het is wenselijk dat de opzet van de aansluitpunten voor de installaties zich goed of uitstekend leent voor uitbreiding en flexibiliteit. Bij voorkeur lopen leidingwerk en bekabeling vanaf een centrale technische ruimte via een voor onderhoud bereikbare leidingschacht naar een lokale technische ruimte of verdeler per verdieping of vleugel. Via kabelgoten (opbouw) kunnen de ruimten dan worden voorzien van aansluitpunten. Flexibiliteit en uitbreiding vinden grotendeels plaats bij de verdeler, aangevuld met extra kabelgoten. Hoe beter de leidingschachten bereikbaar zijn en hoe groter de capaciteit van kabelgoten is, des te eenvoudiger de installaties kunnen worden aangepast aan veranderende eisen.  Deze indicator draagt bij aan uitbreidingsflexibiliteit.</t>
  </si>
  <si>
    <t>Minimaal</t>
  </si>
  <si>
    <t>Leidingwerk en bekabeling zijn niet of nauwelijks bereikbaar in wand, vloer en/of plafond weggewerkt (bijvoorbeeld ingefreesd of gestort). Uitbreiding of flexibiliteit van aansluitpunten vraagt om ingrijpende maatregelen.</t>
  </si>
  <si>
    <t>Leidingwerk en bekabeling lopen vanaf een centrale technische ruimte via een voor onderhoud bereikbare leidingschacht naar het ruimteniveau. Via kabelgoten (opbouw) worden de ruimtes voorzien van aansluitpunten. Flexibiliteit of uitbreiding van aansluitpunten vraagt om uitbreiding van capaciteit in de leidingschacht én meer kabelgoten.</t>
  </si>
  <si>
    <t>Leidingwerk en bekabeling lopen vanaf een centrale technische ruimte via een voor onderhoud bereikbare leidingschacht naar een lokale technische ruimte of verdeler per verdieping of vleugel. Via kabelgoten (opbouw) worden de ruimtes voorzien van aansluitpunten. Flexibiliteit en uitbreiding vinden grotendeels plaats bij de verdeler aangevuld met extra kabelgoten.</t>
  </si>
  <si>
    <t xml:space="preserve">Leidingwerk en bekabeling lopen vanaf een centrale technische ruimte via een voor onderhoud bereikbare leidingschacht naar een lokale technische ruimte of verdeler per verdieping of vleugel. Via een holle vloer of computervloer én kabelgoten in wand en systeemplafond (opbouw) worden de ruimtes voorzien van aansluitpunten. Flexibiliteit en uitbreiding vinden grotendeels plaats bij de verdeler, aangevuld met extra aan te leggen leidingwerk en bekabeling in de holle vloer. </t>
  </si>
  <si>
    <t>UNIEK</t>
  </si>
  <si>
    <t>Level(s) indicator 2.3: Design for adaptability and renovation</t>
  </si>
  <si>
    <t>User manual: introductory briefing, instructions and guidance
(Publication version 1.1)</t>
  </si>
  <si>
    <t>January 2021</t>
  </si>
  <si>
    <t>Table 7. Office building scoring and weighting system for adaptability design aspects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</si>
</sst>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quot;Versie rekenblad &quot;dd\ mmm\ yyyy"/>
    <numFmt numFmtId="167" formatCode="dd\ mmm\ yyyy"/>
  </numFmts>
  <fonts count="59">
    <font>
      <sz val="11"/>
      <color theme="1"/>
      <name val="Calibri"/>
      <family val="2"/>
      <scheme val="minor"/>
    </font>
    <font>
      <sz val="12"/>
      <color theme="1"/>
      <name val="Calibri"/>
      <family val="2"/>
      <scheme val="minor"/>
    </font>
    <font>
      <u/>
      <sz val="12"/>
      <color theme="10"/>
      <name val="Calibri"/>
      <family val="2"/>
    </font>
    <font>
      <sz val="8"/>
      <name val="Calibri"/>
      <family val="2"/>
      <scheme val="minor"/>
    </font>
    <font>
      <sz val="11"/>
      <color rgb="FF000000"/>
      <name val="Calibri"/>
      <family val="2"/>
    </font>
    <font>
      <b/>
      <sz val="11"/>
      <color theme="1"/>
      <name val="Calibri"/>
      <family val="2"/>
      <scheme val="minor"/>
    </font>
    <font>
      <b/>
      <sz val="11"/>
      <color rgb="FF000000"/>
      <name val="Calibri"/>
      <family val="2"/>
    </font>
    <font>
      <sz val="11"/>
      <color rgb="FF000000"/>
      <name val="Calibri"/>
      <family val="2"/>
      <scheme val="minor"/>
    </font>
    <font>
      <b/>
      <sz val="11"/>
      <color theme="0"/>
      <name val="Calibri"/>
      <family val="2"/>
      <scheme val="minor"/>
    </font>
    <font>
      <sz val="11"/>
      <color rgb="FFFF0000"/>
      <name val="Calibri"/>
      <family val="2"/>
      <scheme val="minor"/>
    </font>
    <font>
      <b/>
      <i/>
      <sz val="11"/>
      <color rgb="FF000000"/>
      <name val="Calibri"/>
      <family val="2"/>
    </font>
    <font>
      <i/>
      <sz val="11"/>
      <color theme="1"/>
      <name val="Calibri"/>
      <family val="2"/>
      <scheme val="minor"/>
    </font>
    <font>
      <i/>
      <sz val="11"/>
      <color rgb="FF000000"/>
      <name val="Calibri"/>
      <family val="2"/>
      <scheme val="minor"/>
    </font>
    <font>
      <sz val="11"/>
      <color rgb="FF0070C0"/>
      <name val="Calibri"/>
      <family val="2"/>
      <scheme val="minor"/>
    </font>
    <font>
      <b/>
      <sz val="14"/>
      <color theme="9"/>
      <name val="Segoe UI"/>
      <family val="2"/>
    </font>
    <font>
      <sz val="12"/>
      <color theme="1"/>
      <name val="Segoe UI"/>
      <family val="2"/>
    </font>
    <font>
      <b/>
      <sz val="22"/>
      <color theme="9"/>
      <name val="Segoe UI"/>
      <family val="2"/>
    </font>
    <font>
      <sz val="12"/>
      <color rgb="FFFF0000"/>
      <name val="Segoe UI"/>
      <family val="2"/>
    </font>
    <font>
      <sz val="14"/>
      <color theme="0"/>
      <name val="Segoe UI"/>
      <family val="2"/>
    </font>
    <font>
      <i/>
      <sz val="10"/>
      <color theme="0" tint="-0.34998626667073579"/>
      <name val="Segoe UI"/>
      <family val="2"/>
    </font>
    <font>
      <sz val="10"/>
      <color theme="1"/>
      <name val="Ubuntu"/>
      <family val="2"/>
    </font>
    <font>
      <b/>
      <sz val="10"/>
      <color rgb="FF31313F"/>
      <name val="Segoe UI"/>
      <family val="2"/>
    </font>
    <font>
      <sz val="10"/>
      <color rgb="FF4D4D63"/>
      <name val="Segoe UI"/>
      <family val="2"/>
    </font>
    <font>
      <sz val="10"/>
      <color rgb="FF31313F"/>
      <name val="Segoe UI"/>
      <family val="2"/>
    </font>
    <font>
      <u/>
      <sz val="10"/>
      <color theme="10"/>
      <name val="Ubuntu"/>
      <family val="2"/>
    </font>
    <font>
      <b/>
      <sz val="10"/>
      <color rgb="FF4D4D63"/>
      <name val="Segoe UI"/>
      <family val="2"/>
    </font>
    <font>
      <i/>
      <sz val="10"/>
      <color rgb="FF4D4D63"/>
      <name val="Segoe UI"/>
      <family val="2"/>
    </font>
    <font>
      <i/>
      <sz val="11"/>
      <color rgb="FFFF0000"/>
      <name val="Calibri"/>
      <family val="2"/>
      <scheme val="minor"/>
    </font>
    <font>
      <sz val="11"/>
      <color rgb="FF00B050"/>
      <name val="Calibri"/>
      <family val="2"/>
      <scheme val="minor"/>
    </font>
    <font>
      <sz val="11"/>
      <color theme="0"/>
      <name val="Calibri"/>
      <family val="2"/>
      <scheme val="minor"/>
    </font>
    <font>
      <sz val="11"/>
      <color theme="1"/>
      <name val="Calibri"/>
      <family val="2"/>
      <scheme val="minor"/>
    </font>
    <font>
      <sz val="10"/>
      <color theme="0"/>
      <name val="Segoe UI"/>
      <family val="2"/>
    </font>
    <font>
      <b/>
      <sz val="10"/>
      <color rgb="FF0070C0"/>
      <name val="Segoe UI"/>
      <family val="2"/>
    </font>
    <font>
      <sz val="10"/>
      <color rgb="FFE4E9F4"/>
      <name val="Segoe UI"/>
      <family val="2"/>
    </font>
    <font>
      <sz val="10"/>
      <color rgb="FF0070C0"/>
      <name val="Segoe UI"/>
      <family val="2"/>
    </font>
    <font>
      <sz val="10"/>
      <color theme="1"/>
      <name val="Segoe UI"/>
      <family val="2"/>
    </font>
    <font>
      <sz val="1"/>
      <color theme="1"/>
      <name val="Segoe UI"/>
      <family val="2"/>
    </font>
    <font>
      <sz val="1"/>
      <color rgb="FFE4E9F4"/>
      <name val="Segoe UI"/>
      <family val="2"/>
    </font>
    <font>
      <b/>
      <sz val="1"/>
      <color rgb="FF31313F"/>
      <name val="Segoe UI"/>
      <family val="2"/>
    </font>
    <font>
      <sz val="11"/>
      <color rgb="FF00B0F0"/>
      <name val="Calibri"/>
      <family val="2"/>
      <scheme val="minor"/>
    </font>
    <font>
      <sz val="11"/>
      <color rgb="FF002060"/>
      <name val="Calibri"/>
      <family val="2"/>
      <scheme val="minor"/>
    </font>
    <font>
      <b/>
      <sz val="10"/>
      <color rgb="FF002060"/>
      <name val="Segoe UI"/>
      <family val="2"/>
    </font>
    <font>
      <b/>
      <i/>
      <sz val="10"/>
      <color rgb="FF002060"/>
      <name val="Segoe UI"/>
      <family val="2"/>
    </font>
    <font>
      <b/>
      <sz val="10"/>
      <color rgb="FF00B0F0"/>
      <name val="Segoe UI"/>
      <family val="2"/>
    </font>
    <font>
      <sz val="10"/>
      <color rgb="FF00B0F0"/>
      <name val="Segoe UI"/>
      <family val="2"/>
    </font>
    <font>
      <sz val="11"/>
      <color theme="1"/>
      <name val="Segoe UI"/>
      <family val="2"/>
    </font>
    <font>
      <b/>
      <sz val="11"/>
      <color rgb="FF31313F"/>
      <name val="Segoe UI"/>
      <family val="2"/>
    </font>
    <font>
      <b/>
      <sz val="50"/>
      <color theme="9"/>
      <name val="Wingdings 2"/>
      <family val="1"/>
      <charset val="2"/>
    </font>
    <font>
      <sz val="16"/>
      <color theme="0"/>
      <name val="Segoe UI"/>
      <family val="2"/>
    </font>
    <font>
      <b/>
      <sz val="14"/>
      <color theme="0"/>
      <name val="Segoe UI"/>
      <family val="2"/>
    </font>
    <font>
      <sz val="10"/>
      <color rgb="FF003300"/>
      <name val="Segoe UI"/>
      <family val="2"/>
    </font>
    <font>
      <b/>
      <sz val="10"/>
      <color rgb="FF003300"/>
      <name val="Segoe UI"/>
      <family val="2"/>
    </font>
    <font>
      <i/>
      <sz val="10"/>
      <color rgb="FF003300"/>
      <name val="Segoe UI"/>
      <family val="2"/>
    </font>
    <font>
      <sz val="10"/>
      <color theme="1" tint="0.499984740745262"/>
      <name val="Segoe UI"/>
      <family val="2"/>
    </font>
    <font>
      <sz val="10"/>
      <color rgb="FF002060"/>
      <name val="Segoe UI"/>
      <family val="2"/>
    </font>
    <font>
      <b/>
      <sz val="14"/>
      <color rgb="FF044123"/>
      <name val="Segoe UI"/>
      <family val="2"/>
    </font>
    <font>
      <b/>
      <sz val="10"/>
      <color rgb="FF044123"/>
      <name val="Segoe UI"/>
      <family val="2"/>
    </font>
    <font>
      <sz val="14"/>
      <color rgb="FF044123"/>
      <name val="Segoe UI"/>
      <family val="2"/>
    </font>
    <font>
      <sz val="10"/>
      <color rgb="FF044123"/>
      <name val="Segoe UI"/>
      <family val="2"/>
    </font>
  </fonts>
  <fills count="22">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4"/>
        <bgColor indexed="64"/>
      </patternFill>
    </fill>
    <fill>
      <patternFill patternType="solid">
        <fgColor rgb="FFFF5F63"/>
        <bgColor rgb="FF000000"/>
      </patternFill>
    </fill>
    <fill>
      <patternFill patternType="solid">
        <fgColor rgb="FFFEB75B"/>
        <bgColor rgb="FF000000"/>
      </patternFill>
    </fill>
    <fill>
      <patternFill patternType="solid">
        <fgColor rgb="FF47D59D"/>
        <bgColor rgb="FF000000"/>
      </patternFill>
    </fill>
    <fill>
      <patternFill patternType="solid">
        <fgColor rgb="FF237864"/>
        <bgColor rgb="FF000000"/>
      </patternFill>
    </fill>
    <fill>
      <patternFill patternType="solid">
        <fgColor theme="2"/>
        <bgColor rgb="FF000000"/>
      </patternFill>
    </fill>
    <fill>
      <patternFill patternType="solid">
        <fgColor rgb="FF0070C0"/>
        <bgColor indexed="64"/>
      </patternFill>
    </fill>
    <fill>
      <patternFill patternType="solid">
        <fgColor rgb="FF00B0F0"/>
        <bgColor indexed="64"/>
      </patternFill>
    </fill>
    <fill>
      <patternFill patternType="solid">
        <fgColor rgb="FF002060"/>
        <bgColor indexed="64"/>
      </patternFill>
    </fill>
    <fill>
      <patternFill patternType="solid">
        <fgColor theme="1" tint="0.499984740745262"/>
        <bgColor indexed="64"/>
      </patternFill>
    </fill>
    <fill>
      <patternFill patternType="solid">
        <fgColor rgb="FFBDD7EE"/>
        <bgColor rgb="FF000000"/>
      </patternFill>
    </fill>
    <fill>
      <patternFill patternType="solid">
        <fgColor rgb="FF0070C0"/>
        <bgColor rgb="FF000000"/>
      </patternFill>
    </fill>
    <fill>
      <patternFill patternType="solid">
        <fgColor rgb="FF9696AE"/>
        <bgColor indexed="64"/>
      </patternFill>
    </fill>
    <fill>
      <patternFill patternType="solid">
        <fgColor rgb="FFE4E9F4"/>
        <bgColor indexed="64"/>
      </patternFill>
    </fill>
    <fill>
      <patternFill patternType="solid">
        <fgColor rgb="FFEDF0F7"/>
        <bgColor indexed="64"/>
      </patternFill>
    </fill>
    <fill>
      <patternFill patternType="solid">
        <fgColor theme="4" tint="0.39997558519241921"/>
        <bgColor indexed="64"/>
      </patternFill>
    </fill>
    <fill>
      <patternFill patternType="solid">
        <fgColor rgb="FF003300"/>
        <bgColor indexed="64"/>
      </patternFill>
    </fill>
    <fill>
      <patternFill patternType="solid">
        <fgColor rgb="FFFFAC28"/>
        <bgColor indexed="64"/>
      </patternFill>
    </fill>
  </fills>
  <borders count="26">
    <border>
      <left/>
      <right/>
      <top/>
      <bottom/>
      <diagonal/>
    </border>
    <border>
      <left/>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rgb="FF000000"/>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rgb="FF000000"/>
      </bottom>
      <diagonal/>
    </border>
    <border>
      <left style="thin">
        <color theme="4"/>
      </left>
      <right style="thin">
        <color theme="4"/>
      </right>
      <top style="thin">
        <color theme="4"/>
      </top>
      <bottom style="thin">
        <color theme="4"/>
      </bottom>
      <diagonal/>
    </border>
    <border>
      <left/>
      <right/>
      <top/>
      <bottom style="thin">
        <color rgb="FFD0D9EC"/>
      </bottom>
      <diagonal/>
    </border>
    <border>
      <left/>
      <right/>
      <top style="thin">
        <color rgb="FFD0D9EC"/>
      </top>
      <bottom style="thin">
        <color rgb="FFD0D9EC"/>
      </bottom>
      <diagonal/>
    </border>
    <border>
      <left/>
      <right/>
      <top style="thin">
        <color rgb="FFD0D9EC"/>
      </top>
      <bottom/>
      <diagonal/>
    </border>
    <border>
      <left/>
      <right/>
      <top style="medium">
        <color rgb="FFD0D9EC"/>
      </top>
      <bottom style="thin">
        <color rgb="FFD0D9EC"/>
      </bottom>
      <diagonal/>
    </border>
  </borders>
  <cellStyleXfs count="16">
    <xf numFmtId="0" fontId="0" fillId="0" borderId="0"/>
    <xf numFmtId="0" fontId="1" fillId="0" borderId="0"/>
    <xf numFmtId="0" fontId="2" fillId="0" borderId="0" applyNumberFormat="0" applyFill="0" applyBorder="0" applyAlignment="0" applyProtection="0">
      <alignment vertical="top"/>
      <protection locked="0"/>
    </xf>
    <xf numFmtId="0" fontId="4" fillId="0" borderId="0"/>
    <xf numFmtId="0" fontId="14" fillId="2" borderId="0" applyNumberFormat="0" applyAlignment="0">
      <alignment horizontal="center" vertical="center"/>
    </xf>
    <xf numFmtId="0" fontId="15" fillId="2" borderId="0" applyNumberFormat="0" applyBorder="0" applyAlignment="0"/>
    <xf numFmtId="0" fontId="18" fillId="16" borderId="23" applyNumberFormat="0" applyAlignment="0">
      <alignment horizontal="center" vertical="center"/>
    </xf>
    <xf numFmtId="0" fontId="20" fillId="0" borderId="0"/>
    <xf numFmtId="0" fontId="21" fillId="17" borderId="0" applyNumberFormat="0" applyBorder="0" applyAlignment="0">
      <alignment vertical="center"/>
    </xf>
    <xf numFmtId="0" fontId="22" fillId="18" borderId="23" applyNumberFormat="0" applyAlignment="0">
      <alignment horizontal="left" vertical="center"/>
    </xf>
    <xf numFmtId="3" fontId="23" fillId="2" borderId="23" applyNumberFormat="0" applyAlignment="0">
      <alignment horizontal="right" vertical="center"/>
      <protection locked="0"/>
    </xf>
    <xf numFmtId="0" fontId="24" fillId="0" borderId="0" applyNumberFormat="0" applyFill="0" applyBorder="0" applyAlignment="0" applyProtection="0"/>
    <xf numFmtId="0" fontId="22" fillId="17" borderId="23" applyNumberFormat="0" applyAlignment="0">
      <alignment horizontal="left" vertical="center"/>
    </xf>
    <xf numFmtId="9" fontId="20" fillId="0" borderId="0" applyFont="0" applyFill="0" applyBorder="0" applyAlignment="0" applyProtection="0"/>
    <xf numFmtId="9" fontId="30" fillId="0" borderId="0" applyFont="0" applyFill="0" applyBorder="0" applyAlignment="0" applyProtection="0"/>
    <xf numFmtId="0" fontId="8" fillId="0" borderId="0" applyNumberFormat="0" applyFill="0" applyBorder="0" applyAlignment="0" applyProtection="0"/>
  </cellStyleXfs>
  <cellXfs count="221">
    <xf numFmtId="0" fontId="0" fillId="0" borderId="0" xfId="0"/>
    <xf numFmtId="0" fontId="6" fillId="3" borderId="13" xfId="0" applyFont="1" applyFill="1" applyBorder="1" applyAlignment="1">
      <alignment vertical="top"/>
    </xf>
    <xf numFmtId="0" fontId="6" fillId="3" borderId="13" xfId="0" applyFont="1" applyFill="1" applyBorder="1" applyAlignment="1">
      <alignment horizontal="left" vertical="top"/>
    </xf>
    <xf numFmtId="0" fontId="6" fillId="3" borderId="13" xfId="0" applyFont="1" applyFill="1" applyBorder="1" applyAlignment="1">
      <alignment vertical="top" wrapText="1"/>
    </xf>
    <xf numFmtId="0" fontId="6" fillId="9" borderId="13" xfId="0" applyFont="1" applyFill="1" applyBorder="1" applyAlignment="1">
      <alignment vertical="top" wrapText="1"/>
    </xf>
    <xf numFmtId="0" fontId="10" fillId="3" borderId="13" xfId="0" applyFont="1" applyFill="1" applyBorder="1" applyAlignment="1">
      <alignment vertical="top" wrapText="1"/>
    </xf>
    <xf numFmtId="0" fontId="0" fillId="2" borderId="0" xfId="0" applyFill="1" applyAlignment="1">
      <alignment vertical="top"/>
    </xf>
    <xf numFmtId="0" fontId="0" fillId="12" borderId="5" xfId="0" applyFill="1" applyBorder="1" applyAlignment="1">
      <alignment vertical="top"/>
    </xf>
    <xf numFmtId="0" fontId="8" fillId="12" borderId="0" xfId="0" applyFont="1" applyFill="1" applyAlignment="1">
      <alignment vertical="top"/>
    </xf>
    <xf numFmtId="0" fontId="8" fillId="12" borderId="0" xfId="0" applyFont="1" applyFill="1" applyAlignment="1">
      <alignment horizontal="left" vertical="top"/>
    </xf>
    <xf numFmtId="0" fontId="0" fillId="12" borderId="0" xfId="0" applyFill="1" applyAlignment="1">
      <alignment vertical="top" wrapText="1"/>
    </xf>
    <xf numFmtId="0" fontId="5" fillId="12" borderId="0" xfId="0" applyFont="1" applyFill="1" applyAlignment="1">
      <alignment vertical="top" wrapText="1"/>
    </xf>
    <xf numFmtId="0" fontId="11" fillId="12" borderId="0" xfId="0" applyFont="1" applyFill="1" applyAlignment="1">
      <alignment vertical="top" wrapText="1"/>
    </xf>
    <xf numFmtId="0" fontId="0" fillId="12" borderId="6" xfId="0" applyFill="1" applyBorder="1" applyAlignment="1">
      <alignment vertical="top" wrapText="1"/>
    </xf>
    <xf numFmtId="0" fontId="0" fillId="0" borderId="0" xfId="0" applyAlignment="1">
      <alignment vertical="top"/>
    </xf>
    <xf numFmtId="0" fontId="0" fillId="0" borderId="7" xfId="0" applyBorder="1" applyAlignment="1">
      <alignment vertical="top"/>
    </xf>
    <xf numFmtId="0" fontId="0" fillId="0" borderId="1" xfId="0" applyBorder="1" applyAlignment="1">
      <alignment vertical="top"/>
    </xf>
    <xf numFmtId="0" fontId="0" fillId="0" borderId="1" xfId="0" applyBorder="1" applyAlignment="1">
      <alignment horizontal="left" vertical="top"/>
    </xf>
    <xf numFmtId="0" fontId="6" fillId="0" borderId="1" xfId="0" applyFont="1" applyBorder="1" applyAlignment="1">
      <alignment vertical="top" wrapText="1"/>
    </xf>
    <xf numFmtId="0" fontId="0" fillId="0" borderId="1" xfId="0" applyBorder="1" applyAlignment="1">
      <alignment vertical="top" wrapText="1"/>
    </xf>
    <xf numFmtId="0" fontId="11" fillId="0" borderId="1" xfId="0" applyFont="1" applyBorder="1" applyAlignment="1">
      <alignment vertical="top" wrapText="1"/>
    </xf>
    <xf numFmtId="0" fontId="0" fillId="0" borderId="8" xfId="0" applyBorder="1" applyAlignment="1">
      <alignment vertical="top" wrapText="1"/>
    </xf>
    <xf numFmtId="10" fontId="4" fillId="0" borderId="2" xfId="0" applyNumberFormat="1" applyFont="1" applyBorder="1" applyAlignment="1">
      <alignment vertical="top" wrapText="1"/>
    </xf>
    <xf numFmtId="0" fontId="4" fillId="0" borderId="17" xfId="0" applyFont="1" applyBorder="1" applyAlignment="1">
      <alignment vertical="top"/>
    </xf>
    <xf numFmtId="10" fontId="4" fillId="0" borderId="17" xfId="0" applyNumberFormat="1" applyFont="1" applyBorder="1" applyAlignment="1">
      <alignment vertical="top" wrapText="1"/>
    </xf>
    <xf numFmtId="0" fontId="0" fillId="0" borderId="0" xfId="0" applyAlignment="1">
      <alignment vertical="top" wrapText="1"/>
    </xf>
    <xf numFmtId="0" fontId="4" fillId="14" borderId="17" xfId="0" applyFont="1" applyFill="1" applyBorder="1" applyAlignment="1">
      <alignment vertical="top"/>
    </xf>
    <xf numFmtId="0" fontId="9" fillId="0" borderId="0" xfId="0" applyFont="1" applyAlignment="1">
      <alignment vertical="top"/>
    </xf>
    <xf numFmtId="0" fontId="4" fillId="0" borderId="1" xfId="0" applyFont="1" applyBorder="1" applyAlignment="1">
      <alignment vertical="top" wrapText="1"/>
    </xf>
    <xf numFmtId="0" fontId="12" fillId="0" borderId="1" xfId="0" applyFont="1" applyBorder="1" applyAlignment="1">
      <alignment vertical="top" wrapText="1"/>
    </xf>
    <xf numFmtId="0" fontId="0" fillId="0" borderId="9" xfId="0" applyBorder="1" applyAlignment="1">
      <alignment vertical="top"/>
    </xf>
    <xf numFmtId="0" fontId="0" fillId="0" borderId="4" xfId="0" applyBorder="1" applyAlignment="1">
      <alignment vertical="top"/>
    </xf>
    <xf numFmtId="0" fontId="0" fillId="0" borderId="4" xfId="0" applyBorder="1" applyAlignment="1">
      <alignment horizontal="left" vertical="top"/>
    </xf>
    <xf numFmtId="0" fontId="6" fillId="0" borderId="4" xfId="0" applyFont="1" applyBorder="1" applyAlignment="1">
      <alignment vertical="top" wrapText="1"/>
    </xf>
    <xf numFmtId="0" fontId="0" fillId="0" borderId="4" xfId="0" applyBorder="1" applyAlignment="1">
      <alignment vertical="top" wrapText="1"/>
    </xf>
    <xf numFmtId="0" fontId="11" fillId="0" borderId="4" xfId="0" applyFont="1" applyBorder="1" applyAlignment="1">
      <alignment vertical="top" wrapText="1"/>
    </xf>
    <xf numFmtId="0" fontId="0" fillId="0" borderId="10" xfId="0" applyBorder="1" applyAlignment="1">
      <alignment vertical="top" wrapText="1"/>
    </xf>
    <xf numFmtId="0" fontId="0" fillId="10" borderId="5" xfId="0" applyFill="1" applyBorder="1" applyAlignment="1">
      <alignment vertical="top"/>
    </xf>
    <xf numFmtId="0" fontId="8" fillId="10" borderId="0" xfId="0" applyFont="1" applyFill="1" applyAlignment="1">
      <alignment vertical="top"/>
    </xf>
    <xf numFmtId="0" fontId="8" fillId="10" borderId="0" xfId="0" applyFont="1" applyFill="1" applyAlignment="1">
      <alignment horizontal="left" vertical="top"/>
    </xf>
    <xf numFmtId="0" fontId="0" fillId="10" borderId="0" xfId="0" applyFill="1" applyAlignment="1">
      <alignment vertical="top" wrapText="1"/>
    </xf>
    <xf numFmtId="0" fontId="5" fillId="10" borderId="0" xfId="0" applyFont="1" applyFill="1" applyAlignment="1">
      <alignment vertical="top" wrapText="1"/>
    </xf>
    <xf numFmtId="0" fontId="11" fillId="10" borderId="0" xfId="0" applyFont="1" applyFill="1" applyAlignment="1">
      <alignment vertical="top" wrapText="1"/>
    </xf>
    <xf numFmtId="0" fontId="0" fillId="10" borderId="6" xfId="0" applyFill="1" applyBorder="1" applyAlignment="1">
      <alignment vertical="top" wrapText="1"/>
    </xf>
    <xf numFmtId="9" fontId="6" fillId="15" borderId="0" xfId="0" applyNumberFormat="1" applyFont="1" applyFill="1" applyAlignment="1">
      <alignment vertical="top" wrapText="1"/>
    </xf>
    <xf numFmtId="0" fontId="0" fillId="11" borderId="5" xfId="0" applyFill="1" applyBorder="1" applyAlignment="1">
      <alignment horizontal="left" vertical="top"/>
    </xf>
    <xf numFmtId="0" fontId="8" fillId="11" borderId="0" xfId="0" applyFont="1" applyFill="1" applyAlignment="1">
      <alignment horizontal="left" vertical="top"/>
    </xf>
    <xf numFmtId="0" fontId="0" fillId="11" borderId="0" xfId="0" applyFill="1" applyAlignment="1">
      <alignment horizontal="left" vertical="top" wrapText="1"/>
    </xf>
    <xf numFmtId="0" fontId="5" fillId="11" borderId="0" xfId="0" applyFont="1" applyFill="1" applyAlignment="1">
      <alignment horizontal="left" vertical="top" wrapText="1"/>
    </xf>
    <xf numFmtId="0" fontId="11" fillId="11" borderId="0" xfId="0" applyFont="1" applyFill="1" applyAlignment="1">
      <alignment horizontal="left" vertical="top" wrapText="1"/>
    </xf>
    <xf numFmtId="0" fontId="0" fillId="11" borderId="6" xfId="0" applyFill="1" applyBorder="1" applyAlignment="1">
      <alignment horizontal="left" vertical="top" wrapText="1"/>
    </xf>
    <xf numFmtId="0" fontId="0" fillId="0" borderId="0" xfId="0" applyAlignment="1">
      <alignment horizontal="left" vertical="top"/>
    </xf>
    <xf numFmtId="0" fontId="7" fillId="0" borderId="0" xfId="0" applyFont="1" applyAlignment="1">
      <alignment vertical="top"/>
    </xf>
    <xf numFmtId="0" fontId="0" fillId="0" borderId="7" xfId="0" applyBorder="1" applyAlignment="1">
      <alignment vertical="top" wrapText="1"/>
    </xf>
    <xf numFmtId="0" fontId="0" fillId="0" borderId="1" xfId="0" applyBorder="1" applyAlignment="1">
      <alignment horizontal="left" vertical="top" wrapText="1"/>
    </xf>
    <xf numFmtId="0" fontId="0" fillId="13" borderId="11" xfId="0" applyFill="1" applyBorder="1" applyAlignment="1">
      <alignment vertical="top"/>
    </xf>
    <xf numFmtId="0" fontId="0" fillId="13" borderId="3" xfId="0" applyFill="1" applyBorder="1" applyAlignment="1">
      <alignment vertical="top"/>
    </xf>
    <xf numFmtId="0" fontId="0" fillId="13" borderId="3" xfId="0" applyFill="1" applyBorder="1" applyAlignment="1">
      <alignment horizontal="left" vertical="top"/>
    </xf>
    <xf numFmtId="0" fontId="0" fillId="13" borderId="3" xfId="0" applyFill="1" applyBorder="1" applyAlignment="1">
      <alignment vertical="top" wrapText="1"/>
    </xf>
    <xf numFmtId="0" fontId="5" fillId="13" borderId="3" xfId="0" applyFont="1" applyFill="1" applyBorder="1" applyAlignment="1">
      <alignment vertical="top" wrapText="1"/>
    </xf>
    <xf numFmtId="0" fontId="11" fillId="13" borderId="3" xfId="0" applyFont="1" applyFill="1" applyBorder="1" applyAlignment="1">
      <alignment vertical="top" wrapText="1"/>
    </xf>
    <xf numFmtId="0" fontId="0" fillId="13" borderId="12" xfId="0" applyFill="1" applyBorder="1" applyAlignment="1">
      <alignment vertical="top" wrapText="1"/>
    </xf>
    <xf numFmtId="0" fontId="5" fillId="0" borderId="0" xfId="0" applyFont="1" applyAlignment="1">
      <alignment vertical="top" wrapText="1"/>
    </xf>
    <xf numFmtId="0" fontId="11" fillId="0" borderId="0" xfId="0" applyFont="1" applyAlignment="1">
      <alignment vertical="top" wrapText="1"/>
    </xf>
    <xf numFmtId="0" fontId="5" fillId="0" borderId="0" xfId="0" applyFont="1" applyAlignment="1">
      <alignment vertical="top"/>
    </xf>
    <xf numFmtId="0" fontId="13" fillId="0" borderId="0" xfId="0" applyFont="1" applyAlignment="1">
      <alignment horizontal="left" vertical="top"/>
    </xf>
    <xf numFmtId="0" fontId="5" fillId="0" borderId="0" xfId="0" applyFont="1" applyAlignment="1">
      <alignment horizontal="left" vertical="top"/>
    </xf>
    <xf numFmtId="0" fontId="11" fillId="0" borderId="0" xfId="0" applyFont="1" applyAlignment="1">
      <alignment horizontal="left" vertical="top"/>
    </xf>
    <xf numFmtId="0" fontId="0" fillId="2" borderId="0" xfId="0" applyFill="1" applyAlignment="1">
      <alignment horizontal="left" vertical="top"/>
    </xf>
    <xf numFmtId="164" fontId="0" fillId="0" borderId="0" xfId="0" applyNumberFormat="1" applyAlignment="1">
      <alignment horizontal="right" vertical="top"/>
    </xf>
    <xf numFmtId="0" fontId="15" fillId="2" borderId="0" xfId="5"/>
    <xf numFmtId="0" fontId="15" fillId="2" borderId="22" xfId="5" applyBorder="1" applyAlignment="1"/>
    <xf numFmtId="0" fontId="16" fillId="2" borderId="22" xfId="4" applyFont="1" applyBorder="1" applyAlignment="1">
      <alignment horizontal="left" vertical="center" indent="7"/>
    </xf>
    <xf numFmtId="0" fontId="15" fillId="2" borderId="0" xfId="5" applyAlignment="1">
      <alignment horizontal="left" indent="1"/>
    </xf>
    <xf numFmtId="0" fontId="15" fillId="2" borderId="0" xfId="5" applyAlignment="1">
      <alignment horizontal="center"/>
    </xf>
    <xf numFmtId="0" fontId="18" fillId="16" borderId="23" xfId="6" applyAlignment="1">
      <alignment vertical="center"/>
    </xf>
    <xf numFmtId="0" fontId="18" fillId="16" borderId="23" xfId="6" applyAlignment="1">
      <alignment horizontal="center" vertical="center"/>
    </xf>
    <xf numFmtId="0" fontId="21" fillId="17" borderId="0" xfId="8" applyAlignment="1"/>
    <xf numFmtId="0" fontId="21" fillId="17" borderId="0" xfId="8" applyAlignment="1">
      <alignment horizontal="center"/>
    </xf>
    <xf numFmtId="0" fontId="15" fillId="2" borderId="0" xfId="5" applyAlignment="1">
      <alignment vertical="center"/>
    </xf>
    <xf numFmtId="0" fontId="21" fillId="17" borderId="0" xfId="8" applyAlignment="1">
      <alignment horizontal="center" vertical="center"/>
    </xf>
    <xf numFmtId="0" fontId="21" fillId="17" borderId="0" xfId="8" applyAlignment="1">
      <alignment vertical="center"/>
    </xf>
    <xf numFmtId="0" fontId="22" fillId="18" borderId="23" xfId="9" applyAlignment="1">
      <alignment horizontal="center" vertical="center"/>
    </xf>
    <xf numFmtId="0" fontId="22" fillId="18" borderId="22" xfId="9" applyBorder="1" applyAlignment="1">
      <alignment horizontal="center" vertical="center"/>
    </xf>
    <xf numFmtId="0" fontId="22" fillId="18" borderId="23" xfId="9" applyNumberFormat="1" applyAlignment="1">
      <alignment horizontal="center" vertical="center"/>
    </xf>
    <xf numFmtId="164" fontId="22" fillId="18" borderId="23" xfId="9" applyNumberFormat="1" applyAlignment="1">
      <alignment horizontal="center" vertical="center"/>
    </xf>
    <xf numFmtId="0" fontId="27" fillId="0" borderId="0" xfId="0" applyFont="1" applyAlignment="1">
      <alignment vertical="top" wrapText="1"/>
    </xf>
    <xf numFmtId="0" fontId="6" fillId="5" borderId="13" xfId="0" applyFont="1" applyFill="1" applyBorder="1" applyAlignment="1">
      <alignment vertical="top" wrapText="1"/>
    </xf>
    <xf numFmtId="0" fontId="6" fillId="6" borderId="13" xfId="0" applyFont="1" applyFill="1" applyBorder="1" applyAlignment="1">
      <alignment vertical="top" wrapText="1"/>
    </xf>
    <xf numFmtId="0" fontId="6" fillId="7" borderId="13" xfId="0" applyFont="1" applyFill="1" applyBorder="1" applyAlignment="1">
      <alignment vertical="top" wrapText="1"/>
    </xf>
    <xf numFmtId="0" fontId="6" fillId="8" borderId="14" xfId="0" applyFont="1" applyFill="1" applyBorder="1" applyAlignment="1">
      <alignment vertical="top" wrapText="1"/>
    </xf>
    <xf numFmtId="0" fontId="28" fillId="2" borderId="0" xfId="0" applyFont="1" applyFill="1" applyAlignment="1">
      <alignment horizontal="left" vertical="top"/>
    </xf>
    <xf numFmtId="0" fontId="28" fillId="0" borderId="0" xfId="0" applyFont="1" applyAlignment="1">
      <alignment horizontal="left" vertical="top"/>
    </xf>
    <xf numFmtId="0" fontId="29" fillId="0" borderId="0" xfId="0" applyFont="1" applyAlignment="1">
      <alignment vertical="top"/>
    </xf>
    <xf numFmtId="0" fontId="0" fillId="0" borderId="0" xfId="0" applyAlignment="1">
      <alignment horizontal="center" vertical="top"/>
    </xf>
    <xf numFmtId="0" fontId="31" fillId="16" borderId="23" xfId="6" applyFont="1" applyAlignment="1">
      <alignment horizontal="center" vertical="center"/>
    </xf>
    <xf numFmtId="0" fontId="17" fillId="2" borderId="0" xfId="5" applyFont="1" applyAlignment="1">
      <alignment horizontal="center" vertical="center"/>
    </xf>
    <xf numFmtId="0" fontId="17" fillId="2" borderId="0" xfId="5" applyFont="1" applyAlignment="1">
      <alignment horizontal="left" vertical="center"/>
    </xf>
    <xf numFmtId="164" fontId="21" fillId="17" borderId="0" xfId="8" applyNumberFormat="1" applyAlignment="1">
      <alignment horizontal="center"/>
    </xf>
    <xf numFmtId="0" fontId="21" fillId="17" borderId="0" xfId="8" applyAlignment="1">
      <alignment vertical="top"/>
    </xf>
    <xf numFmtId="0" fontId="21" fillId="17" borderId="0" xfId="8" applyAlignment="1">
      <alignment horizontal="center" vertical="top"/>
    </xf>
    <xf numFmtId="0" fontId="22" fillId="18" borderId="23" xfId="9" applyAlignment="1">
      <alignment vertical="top"/>
    </xf>
    <xf numFmtId="0" fontId="26" fillId="18" borderId="23" xfId="9" applyFont="1" applyAlignment="1">
      <alignment vertical="top"/>
    </xf>
    <xf numFmtId="0" fontId="26" fillId="18" borderId="23" xfId="9" applyFont="1" applyAlignment="1">
      <alignment vertical="top" wrapText="1"/>
    </xf>
    <xf numFmtId="0" fontId="32" fillId="18" borderId="23" xfId="9" applyFont="1" applyAlignment="1">
      <alignment vertical="top" wrapText="1"/>
    </xf>
    <xf numFmtId="0" fontId="0" fillId="0" borderId="0" xfId="0" applyAlignment="1">
      <alignment horizontal="left" vertical="top" indent="1"/>
    </xf>
    <xf numFmtId="0" fontId="21" fillId="17" borderId="0" xfId="8" applyAlignment="1">
      <alignment horizontal="left" vertical="top" indent="1"/>
    </xf>
    <xf numFmtId="0" fontId="22" fillId="18" borderId="23" xfId="9" applyAlignment="1">
      <alignment horizontal="left" vertical="top" wrapText="1" indent="1"/>
    </xf>
    <xf numFmtId="0" fontId="26" fillId="18" borderId="23" xfId="9" applyFont="1" applyAlignment="1">
      <alignment horizontal="left" vertical="top" wrapText="1" indent="1"/>
    </xf>
    <xf numFmtId="165" fontId="22" fillId="18" borderId="23" xfId="14" applyNumberFormat="1" applyFont="1" applyFill="1" applyBorder="1" applyAlignment="1">
      <alignment horizontal="right" vertical="center" wrapText="1"/>
    </xf>
    <xf numFmtId="0" fontId="23" fillId="17" borderId="22" xfId="8" applyFont="1" applyBorder="1" applyAlignment="1">
      <alignment horizontal="right" vertical="center"/>
    </xf>
    <xf numFmtId="0" fontId="15" fillId="2" borderId="0" xfId="5" applyAlignment="1">
      <alignment horizontal="right"/>
    </xf>
    <xf numFmtId="0" fontId="18" fillId="16" borderId="23" xfId="6" applyAlignment="1">
      <alignment horizontal="right" vertical="center"/>
    </xf>
    <xf numFmtId="164" fontId="21" fillId="17" borderId="0" xfId="8" applyNumberFormat="1" applyAlignment="1">
      <alignment horizontal="right" vertical="top"/>
    </xf>
    <xf numFmtId="164" fontId="26" fillId="18" borderId="23" xfId="9" applyNumberFormat="1" applyFont="1" applyAlignment="1">
      <alignment horizontal="right" vertical="top"/>
    </xf>
    <xf numFmtId="0" fontId="33" fillId="17" borderId="0" xfId="8" applyFont="1" applyAlignment="1">
      <alignment horizontal="right"/>
    </xf>
    <xf numFmtId="0" fontId="35" fillId="2" borderId="0" xfId="5" applyFont="1"/>
    <xf numFmtId="0" fontId="22" fillId="18" borderId="22" xfId="9" applyNumberFormat="1" applyBorder="1" applyAlignment="1">
      <alignment horizontal="center" vertical="center"/>
    </xf>
    <xf numFmtId="0" fontId="15" fillId="2" borderId="0" xfId="5" applyBorder="1"/>
    <xf numFmtId="0" fontId="13" fillId="10" borderId="0" xfId="0" applyFont="1" applyFill="1" applyAlignment="1">
      <alignment vertical="center"/>
    </xf>
    <xf numFmtId="0" fontId="8" fillId="10" borderId="0" xfId="0" applyFont="1" applyFill="1" applyAlignment="1">
      <alignment vertical="center"/>
    </xf>
    <xf numFmtId="0" fontId="8" fillId="10" borderId="0" xfId="0" applyFont="1" applyFill="1" applyAlignment="1">
      <alignment horizontal="left" vertical="center"/>
    </xf>
    <xf numFmtId="0" fontId="0" fillId="10" borderId="0" xfId="0" applyFill="1" applyAlignment="1">
      <alignment vertical="center" wrapText="1"/>
    </xf>
    <xf numFmtId="0" fontId="5" fillId="10" borderId="0" xfId="0" applyFont="1" applyFill="1" applyAlignment="1">
      <alignment vertical="center" wrapText="1"/>
    </xf>
    <xf numFmtId="0" fontId="36" fillId="2" borderId="0" xfId="5" applyFont="1"/>
    <xf numFmtId="0" fontId="37" fillId="2" borderId="0" xfId="8" applyFont="1" applyFill="1" applyAlignment="1">
      <alignment horizontal="right"/>
    </xf>
    <xf numFmtId="0" fontId="38" fillId="2" borderId="0" xfId="8" applyFont="1" applyFill="1" applyAlignment="1"/>
    <xf numFmtId="0" fontId="38" fillId="2" borderId="0" xfId="8" applyFont="1" applyFill="1" applyAlignment="1">
      <alignment horizontal="center"/>
    </xf>
    <xf numFmtId="0" fontId="38" fillId="2" borderId="0" xfId="8" applyFont="1" applyFill="1" applyAlignment="1">
      <alignment horizontal="right"/>
    </xf>
    <xf numFmtId="0" fontId="38" fillId="2" borderId="0" xfId="8" applyFont="1" applyFill="1" applyAlignment="1">
      <alignment horizontal="left" indent="1"/>
    </xf>
    <xf numFmtId="0" fontId="0" fillId="0" borderId="0" xfId="0" applyAlignment="1">
      <alignment vertical="center"/>
    </xf>
    <xf numFmtId="165" fontId="22" fillId="18" borderId="24" xfId="14" applyNumberFormat="1" applyFont="1" applyFill="1" applyBorder="1" applyAlignment="1">
      <alignment horizontal="right" vertical="center" wrapText="1"/>
    </xf>
    <xf numFmtId="0" fontId="25" fillId="18" borderId="25" xfId="9" applyFont="1" applyBorder="1" applyAlignment="1">
      <alignment vertical="center" wrapText="1"/>
    </xf>
    <xf numFmtId="165" fontId="22" fillId="18" borderId="25" xfId="14" applyNumberFormat="1" applyFont="1" applyFill="1" applyBorder="1" applyAlignment="1">
      <alignment horizontal="right" vertical="center" wrapText="1"/>
    </xf>
    <xf numFmtId="0" fontId="22" fillId="17" borderId="23" xfId="9" applyNumberFormat="1" applyFill="1" applyAlignment="1">
      <alignment horizontal="center" vertical="center"/>
    </xf>
    <xf numFmtId="0" fontId="31" fillId="4" borderId="23" xfId="9" applyNumberFormat="1" applyFont="1" applyFill="1" applyAlignment="1">
      <alignment horizontal="center" vertical="center"/>
    </xf>
    <xf numFmtId="0" fontId="31" fillId="19" borderId="23" xfId="9" applyNumberFormat="1" applyFont="1" applyFill="1" applyAlignment="1">
      <alignment horizontal="center" vertical="center"/>
    </xf>
    <xf numFmtId="0" fontId="8" fillId="11" borderId="0" xfId="0" applyFont="1" applyFill="1" applyAlignment="1">
      <alignment vertical="center"/>
    </xf>
    <xf numFmtId="0" fontId="8" fillId="11" borderId="0" xfId="0" applyFont="1" applyFill="1" applyAlignment="1">
      <alignment horizontal="left" vertical="center"/>
    </xf>
    <xf numFmtId="0" fontId="29" fillId="11" borderId="0" xfId="0" applyFont="1" applyFill="1" applyAlignment="1">
      <alignment vertical="center" wrapText="1"/>
    </xf>
    <xf numFmtId="0" fontId="8" fillId="11" borderId="0" xfId="0" applyFont="1" applyFill="1" applyAlignment="1">
      <alignment vertical="center" wrapText="1"/>
    </xf>
    <xf numFmtId="0" fontId="8" fillId="11" borderId="0" xfId="0" applyFont="1" applyFill="1" applyAlignment="1">
      <alignment horizontal="left" vertical="center" wrapText="1" indent="1"/>
    </xf>
    <xf numFmtId="0" fontId="39" fillId="11" borderId="0" xfId="0" applyFont="1" applyFill="1" applyAlignment="1">
      <alignment vertical="center"/>
    </xf>
    <xf numFmtId="0" fontId="8" fillId="12" borderId="0" xfId="0" applyFont="1" applyFill="1" applyAlignment="1">
      <alignment horizontal="left" vertical="center" wrapText="1" indent="1"/>
    </xf>
    <xf numFmtId="0" fontId="8" fillId="10" borderId="0" xfId="0" applyFont="1" applyFill="1" applyAlignment="1">
      <alignment horizontal="left" vertical="center" indent="1"/>
    </xf>
    <xf numFmtId="0" fontId="8" fillId="10" borderId="0" xfId="0" applyFont="1" applyFill="1" applyAlignment="1">
      <alignment horizontal="right" vertical="center"/>
    </xf>
    <xf numFmtId="164" fontId="42" fillId="18" borderId="23" xfId="9" applyNumberFormat="1" applyFont="1" applyAlignment="1">
      <alignment horizontal="right" vertical="top"/>
    </xf>
    <xf numFmtId="164" fontId="41" fillId="17" borderId="0" xfId="8" applyNumberFormat="1" applyFont="1" applyAlignment="1">
      <alignment horizontal="right" vertical="top"/>
    </xf>
    <xf numFmtId="0" fontId="32" fillId="18" borderId="23" xfId="9" applyFont="1" applyAlignment="1">
      <alignment horizontal="right" vertical="top" wrapText="1"/>
    </xf>
    <xf numFmtId="0" fontId="43" fillId="18" borderId="23" xfId="9" applyFont="1" applyAlignment="1">
      <alignment horizontal="right" vertical="top" wrapText="1"/>
    </xf>
    <xf numFmtId="0" fontId="43" fillId="18" borderId="23" xfId="9" applyFont="1" applyAlignment="1">
      <alignment vertical="top" wrapText="1"/>
    </xf>
    <xf numFmtId="0" fontId="44" fillId="17" borderId="0" xfId="8" applyFont="1" applyAlignment="1"/>
    <xf numFmtId="0" fontId="34" fillId="17" borderId="0" xfId="8" applyFont="1" applyAlignment="1"/>
    <xf numFmtId="0" fontId="6" fillId="3" borderId="13" xfId="0" applyFont="1" applyFill="1" applyBorder="1" applyAlignment="1">
      <alignment horizontal="center" vertical="top"/>
    </xf>
    <xf numFmtId="0" fontId="6" fillId="8" borderId="13" xfId="0" applyFont="1" applyFill="1" applyBorder="1" applyAlignment="1">
      <alignment vertical="top" wrapText="1"/>
    </xf>
    <xf numFmtId="0" fontId="4" fillId="0" borderId="0" xfId="0" applyFont="1" applyAlignment="1">
      <alignment vertical="top" wrapText="1"/>
    </xf>
    <xf numFmtId="0" fontId="4" fillId="0" borderId="4" xfId="0" applyFont="1" applyBorder="1" applyAlignment="1">
      <alignment vertical="top" wrapText="1"/>
    </xf>
    <xf numFmtId="0" fontId="8" fillId="10" borderId="0" xfId="0" applyFont="1" applyFill="1" applyAlignment="1">
      <alignment horizontal="center" vertical="center"/>
    </xf>
    <xf numFmtId="0" fontId="26" fillId="18" borderId="22" xfId="9" applyFont="1" applyBorder="1" applyAlignment="1">
      <alignment vertical="top" wrapText="1"/>
    </xf>
    <xf numFmtId="0" fontId="23" fillId="2" borderId="21" xfId="10" applyNumberFormat="1" applyBorder="1" applyAlignment="1">
      <alignment horizontal="center" vertical="top"/>
      <protection locked="0"/>
    </xf>
    <xf numFmtId="0" fontId="43" fillId="18" borderId="23" xfId="9" applyFont="1" applyAlignment="1">
      <alignment horizontal="right" vertical="top" indent="1"/>
    </xf>
    <xf numFmtId="0" fontId="32" fillId="18" borderId="23" xfId="9" applyFont="1" applyAlignment="1">
      <alignment horizontal="right" vertical="top" indent="1"/>
    </xf>
    <xf numFmtId="0" fontId="37" fillId="17" borderId="0" xfId="8" applyFont="1" applyAlignment="1">
      <alignment horizontal="right"/>
    </xf>
    <xf numFmtId="0" fontId="38" fillId="17" borderId="0" xfId="8" applyFont="1" applyAlignment="1"/>
    <xf numFmtId="0" fontId="38" fillId="17" borderId="0" xfId="8" applyFont="1" applyAlignment="1">
      <alignment horizontal="center"/>
    </xf>
    <xf numFmtId="0" fontId="38" fillId="17" borderId="0" xfId="8" applyFont="1" applyAlignment="1">
      <alignment horizontal="right"/>
    </xf>
    <xf numFmtId="0" fontId="38" fillId="17" borderId="0" xfId="8" applyFont="1" applyAlignment="1">
      <alignment horizontal="left" indent="1"/>
    </xf>
    <xf numFmtId="0" fontId="45" fillId="2" borderId="0" xfId="5" applyFont="1"/>
    <xf numFmtId="0" fontId="46" fillId="17" borderId="0" xfId="8" applyFont="1" applyAlignment="1"/>
    <xf numFmtId="0" fontId="46" fillId="17" borderId="0" xfId="8" applyFont="1" applyAlignment="1">
      <alignment horizontal="center"/>
    </xf>
    <xf numFmtId="0" fontId="21" fillId="17" borderId="22" xfId="8" applyBorder="1" applyAlignment="1">
      <alignment vertical="center"/>
    </xf>
    <xf numFmtId="0" fontId="21" fillId="17" borderId="0" xfId="8" applyAlignment="1">
      <alignment horizontal="right"/>
    </xf>
    <xf numFmtId="0" fontId="22" fillId="18" borderId="23" xfId="9" applyAlignment="1">
      <alignment horizontal="left" vertical="center"/>
    </xf>
    <xf numFmtId="3" fontId="23" fillId="2" borderId="23" xfId="10" applyNumberFormat="1" applyAlignment="1">
      <alignment vertical="center"/>
      <protection locked="0"/>
    </xf>
    <xf numFmtId="167" fontId="23" fillId="2" borderId="23" xfId="10" applyNumberFormat="1" applyAlignment="1">
      <alignment horizontal="left" vertical="center"/>
      <protection locked="0"/>
    </xf>
    <xf numFmtId="0" fontId="22" fillId="18" borderId="23" xfId="9" applyAlignment="1">
      <alignment vertical="center" wrapText="1"/>
    </xf>
    <xf numFmtId="164" fontId="22" fillId="18" borderId="23" xfId="9" applyNumberFormat="1" applyAlignment="1">
      <alignment horizontal="right" vertical="center" wrapText="1"/>
    </xf>
    <xf numFmtId="0" fontId="22" fillId="18" borderId="24" xfId="9" applyBorder="1" applyAlignment="1">
      <alignment vertical="center" wrapText="1"/>
    </xf>
    <xf numFmtId="164" fontId="22" fillId="18" borderId="25" xfId="9" applyNumberFormat="1" applyBorder="1" applyAlignment="1">
      <alignment horizontal="right" vertical="center" wrapText="1"/>
    </xf>
    <xf numFmtId="0" fontId="35" fillId="2" borderId="0" xfId="5" applyFont="1" applyAlignment="1">
      <alignment horizontal="right" vertical="center"/>
    </xf>
    <xf numFmtId="0" fontId="35" fillId="2" borderId="0" xfId="5" applyFont="1" applyAlignment="1">
      <alignment horizontal="center" vertical="center"/>
    </xf>
    <xf numFmtId="0" fontId="35" fillId="2" borderId="0" xfId="5" applyFont="1" applyAlignment="1">
      <alignment horizontal="left" vertical="center" indent="1"/>
    </xf>
    <xf numFmtId="0" fontId="35" fillId="2" borderId="0" xfId="5" applyFont="1" applyAlignment="1">
      <alignment horizontal="center"/>
    </xf>
    <xf numFmtId="0" fontId="47" fillId="2" borderId="22" xfId="4" applyFont="1" applyBorder="1" applyAlignment="1">
      <alignment horizontal="center" vertical="top"/>
    </xf>
    <xf numFmtId="0" fontId="48" fillId="16" borderId="23" xfId="6" applyFont="1" applyAlignment="1"/>
    <xf numFmtId="0" fontId="49" fillId="16" borderId="23" xfId="6" applyFont="1" applyAlignment="1">
      <alignment vertical="center"/>
    </xf>
    <xf numFmtId="0" fontId="40" fillId="20" borderId="0" xfId="0" applyFont="1" applyFill="1" applyAlignment="1">
      <alignment vertical="center"/>
    </xf>
    <xf numFmtId="0" fontId="8" fillId="20" borderId="0" xfId="0" applyFont="1" applyFill="1" applyAlignment="1">
      <alignment vertical="center"/>
    </xf>
    <xf numFmtId="0" fontId="8" fillId="20" borderId="0" xfId="0" applyFont="1" applyFill="1" applyAlignment="1">
      <alignment horizontal="left" vertical="center"/>
    </xf>
    <xf numFmtId="0" fontId="29" fillId="20" borderId="0" xfId="0" applyFont="1" applyFill="1" applyAlignment="1">
      <alignment vertical="center" wrapText="1"/>
    </xf>
    <xf numFmtId="0" fontId="8" fillId="20" borderId="0" xfId="0" applyFont="1" applyFill="1" applyAlignment="1">
      <alignment vertical="center" wrapText="1"/>
    </xf>
    <xf numFmtId="0" fontId="8" fillId="20" borderId="0" xfId="0" applyFont="1" applyFill="1" applyAlignment="1">
      <alignment horizontal="left" vertical="center" wrapText="1" indent="1"/>
    </xf>
    <xf numFmtId="0" fontId="50" fillId="17" borderId="0" xfId="8" applyFont="1" applyAlignment="1"/>
    <xf numFmtId="0" fontId="51" fillId="17" borderId="0" xfId="8" applyFont="1" applyAlignment="1">
      <alignment vertical="top"/>
    </xf>
    <xf numFmtId="0" fontId="51" fillId="18" borderId="23" xfId="9" applyFont="1" applyAlignment="1">
      <alignment horizontal="right" vertical="top" indent="1"/>
    </xf>
    <xf numFmtId="0" fontId="51" fillId="18" borderId="23" xfId="9" applyFont="1" applyAlignment="1">
      <alignment vertical="top" wrapText="1"/>
    </xf>
    <xf numFmtId="164" fontId="51" fillId="18" borderId="23" xfId="9" applyNumberFormat="1" applyFont="1" applyAlignment="1">
      <alignment horizontal="right" vertical="top"/>
    </xf>
    <xf numFmtId="0" fontId="52" fillId="18" borderId="23" xfId="9" applyFont="1" applyAlignment="1">
      <alignment vertical="top"/>
    </xf>
    <xf numFmtId="0" fontId="52" fillId="18" borderId="23" xfId="9" applyFont="1" applyAlignment="1">
      <alignment vertical="top" wrapText="1"/>
    </xf>
    <xf numFmtId="0" fontId="53" fillId="17" borderId="0" xfId="8" applyFont="1" applyAlignment="1">
      <alignment horizontal="center" vertical="center"/>
    </xf>
    <xf numFmtId="0" fontId="54" fillId="17" borderId="22" xfId="8" applyFont="1" applyBorder="1" applyAlignment="1">
      <alignment horizontal="right" vertical="center"/>
    </xf>
    <xf numFmtId="164" fontId="54" fillId="18" borderId="23" xfId="9" applyNumberFormat="1" applyFont="1" applyAlignment="1">
      <alignment horizontal="right" vertical="center" wrapText="1"/>
    </xf>
    <xf numFmtId="164" fontId="54" fillId="18" borderId="24" xfId="9" applyNumberFormat="1" applyFont="1" applyBorder="1" applyAlignment="1">
      <alignment horizontal="right" vertical="center" wrapText="1"/>
    </xf>
    <xf numFmtId="164" fontId="54" fillId="18" borderId="25" xfId="9" applyNumberFormat="1" applyFont="1" applyBorder="1" applyAlignment="1">
      <alignment horizontal="right" vertical="center" wrapText="1"/>
    </xf>
    <xf numFmtId="0" fontId="55" fillId="21" borderId="0" xfId="5" applyFont="1" applyFill="1" applyAlignment="1">
      <alignment horizontal="center" vertical="center"/>
    </xf>
    <xf numFmtId="0" fontId="56" fillId="21" borderId="0" xfId="8" applyFont="1" applyFill="1" applyBorder="1" applyAlignment="1">
      <alignment horizontal="right" vertical="center"/>
    </xf>
    <xf numFmtId="0" fontId="57" fillId="21" borderId="0" xfId="8" applyFont="1" applyFill="1" applyAlignment="1">
      <alignment vertical="center"/>
    </xf>
    <xf numFmtId="0" fontId="56" fillId="21" borderId="0" xfId="8" applyFont="1" applyFill="1" applyAlignment="1"/>
    <xf numFmtId="0" fontId="56" fillId="21" borderId="0" xfId="8" applyFont="1" applyFill="1" applyAlignment="1">
      <alignment horizontal="right"/>
    </xf>
    <xf numFmtId="0" fontId="56" fillId="21" borderId="0" xfId="8" applyFont="1" applyFill="1" applyAlignment="1">
      <alignment horizontal="center"/>
    </xf>
    <xf numFmtId="0" fontId="56" fillId="21" borderId="0" xfId="8" applyFont="1" applyFill="1" applyAlignment="1">
      <alignment horizontal="left" indent="1"/>
    </xf>
    <xf numFmtId="0" fontId="58" fillId="21" borderId="0" xfId="5" applyFont="1" applyFill="1"/>
    <xf numFmtId="166" fontId="19" fillId="2" borderId="24" xfId="5" applyNumberFormat="1" applyFont="1" applyBorder="1" applyAlignment="1">
      <alignment horizontal="left" vertical="center"/>
    </xf>
    <xf numFmtId="166" fontId="20" fillId="0" borderId="24" xfId="7" applyNumberFormat="1" applyBorder="1" applyAlignment="1">
      <alignment horizontal="left" vertical="center"/>
    </xf>
    <xf numFmtId="0" fontId="20" fillId="0" borderId="24" xfId="7" applyBorder="1" applyAlignment="1">
      <alignment horizontal="left" vertical="center"/>
    </xf>
    <xf numFmtId="0" fontId="8" fillId="16" borderId="23" xfId="15" applyFill="1" applyBorder="1" applyAlignment="1">
      <alignment horizontal="right" vertical="center"/>
    </xf>
    <xf numFmtId="0" fontId="6" fillId="14" borderId="19" xfId="0" applyFont="1" applyFill="1" applyBorder="1" applyAlignment="1">
      <alignment horizontal="center" vertical="top"/>
    </xf>
    <xf numFmtId="0" fontId="6" fillId="14" borderId="20" xfId="0" applyFont="1" applyFill="1" applyBorder="1" applyAlignment="1">
      <alignment horizontal="center" vertical="top"/>
    </xf>
    <xf numFmtId="0" fontId="6" fillId="14" borderId="15" xfId="0" applyFont="1" applyFill="1" applyBorder="1" applyAlignment="1">
      <alignment vertical="top"/>
    </xf>
    <xf numFmtId="0" fontId="6" fillId="14" borderId="16" xfId="0" applyFont="1" applyFill="1" applyBorder="1" applyAlignment="1">
      <alignment vertical="top"/>
    </xf>
    <xf numFmtId="0" fontId="6" fillId="15" borderId="18" xfId="0" applyFont="1" applyFill="1" applyBorder="1" applyAlignment="1">
      <alignment vertical="top" wrapText="1"/>
    </xf>
  </cellXfs>
  <cellStyles count="16">
    <cellStyle name="GPR HULP Kop" xfId="4" xr:uid="{59FA1F88-B259-4AD1-A61B-F285DD6524A3}"/>
    <cellStyle name="GPR HULP Lege Ruimte" xfId="5" xr:uid="{B1D53517-FB04-493C-8497-BD0A5C7D50EA}"/>
    <cellStyle name="GPR HULP Tabel Kader" xfId="8" xr:uid="{D32E7337-AB12-4AF0-8BEA-C2E2BF4C2C7D}"/>
    <cellStyle name="GPR HULP Tabel Titelbalk" xfId="6" xr:uid="{2EC102F6-4426-4C3A-9227-3FAB3B963191}"/>
    <cellStyle name="GPR HULP Tabelinvoer" xfId="10" xr:uid="{FF0D30AA-1DC4-4A00-ABD0-A66A32E21174}"/>
    <cellStyle name="GPR HULP Tabeltekst" xfId="9" xr:uid="{A756EE5F-4383-44C5-83B0-F6429F3365C5}"/>
    <cellStyle name="GPR HULP Tabeltekst Koppen" xfId="12" xr:uid="{CB55C908-F365-4E1E-A185-0827D8BB0E99}"/>
    <cellStyle name="Hyperlink" xfId="15" builtinId="8" customBuiltin="1"/>
    <cellStyle name="Hyperlink 2" xfId="2" xr:uid="{087C2525-6030-4C57-8FD9-F520153A5B99}"/>
    <cellStyle name="Hyperlink 3" xfId="11" xr:uid="{BAF82C91-75CC-4EA1-995F-56D2521F719E}"/>
    <cellStyle name="Normal 2" xfId="3" xr:uid="{789C3A91-EA94-4F79-89AE-369B7027E034}"/>
    <cellStyle name="Procent" xfId="14" builtinId="5"/>
    <cellStyle name="Procent 2" xfId="13" xr:uid="{F3DA3452-3CA2-4F96-B22E-DCB876273353}"/>
    <cellStyle name="Standaard" xfId="0" builtinId="0"/>
    <cellStyle name="Standaard 2" xfId="1" xr:uid="{EFF4CBD7-D065-43B7-B5EF-CD8F094103D6}"/>
    <cellStyle name="Standaard 3" xfId="7" xr:uid="{54439729-E2F1-4E76-9914-EEF5DFDB3CC2}"/>
  </cellStyles>
  <dxfs count="191">
    <dxf>
      <font>
        <color theme="4"/>
      </font>
      <fill>
        <patternFill>
          <bgColor theme="8" tint="0.79998168889431442"/>
        </patternFill>
      </fill>
      <border>
        <left style="thin">
          <color theme="8"/>
        </left>
        <right style="thin">
          <color theme="8"/>
        </right>
        <top style="thin">
          <color theme="8"/>
        </top>
        <bottom style="thin">
          <color theme="8"/>
        </bottom>
      </border>
    </dxf>
    <dxf>
      <font>
        <color rgb="FF00B050"/>
      </font>
    </dxf>
    <dxf>
      <font>
        <color rgb="FF0070C0"/>
      </font>
    </dxf>
    <dxf>
      <font>
        <color theme="5" tint="-0.24994659260841701"/>
      </font>
    </dxf>
    <dxf>
      <font>
        <color rgb="FFFF0000"/>
      </font>
    </dxf>
    <dxf>
      <font>
        <color rgb="FFFF0000"/>
      </font>
    </dxf>
    <dxf>
      <font>
        <color rgb="FF00B050"/>
      </font>
    </dxf>
    <dxf>
      <font>
        <color rgb="FF0070C0"/>
      </font>
    </dxf>
    <dxf>
      <font>
        <color theme="5" tint="-0.24994659260841701"/>
      </font>
    </dxf>
    <dxf>
      <font>
        <color theme="5" tint="-0.24994659260841701"/>
      </font>
    </dxf>
    <dxf>
      <font>
        <color rgb="FF0070C0"/>
      </font>
    </dxf>
    <dxf>
      <font>
        <color rgb="FF00B050"/>
      </font>
    </dxf>
    <dxf>
      <font>
        <color rgb="FFFF0000"/>
      </font>
    </dxf>
    <dxf>
      <font>
        <color rgb="FF00B050"/>
      </font>
    </dxf>
    <dxf>
      <font>
        <color rgb="FF0070C0"/>
      </font>
    </dxf>
    <dxf>
      <font>
        <color rgb="FFFF0000"/>
      </font>
    </dxf>
    <dxf>
      <font>
        <color theme="5" tint="-0.24994659260841701"/>
      </font>
    </dxf>
    <dxf>
      <font>
        <color rgb="FF00B050"/>
      </font>
    </dxf>
    <dxf>
      <font>
        <color rgb="FF0070C0"/>
      </font>
    </dxf>
    <dxf>
      <font>
        <color theme="5" tint="-0.24994659260841701"/>
      </font>
    </dxf>
    <dxf>
      <font>
        <color rgb="FFFF0000"/>
      </font>
    </dxf>
    <dxf>
      <font>
        <color rgb="FF00B050"/>
      </font>
    </dxf>
    <dxf>
      <font>
        <color rgb="FF0070C0"/>
      </font>
    </dxf>
    <dxf>
      <font>
        <color rgb="FFFF0000"/>
      </font>
    </dxf>
    <dxf>
      <font>
        <color theme="5" tint="-0.24994659260841701"/>
      </font>
    </dxf>
    <dxf>
      <font>
        <color rgb="FF00B050"/>
      </font>
    </dxf>
    <dxf>
      <font>
        <color rgb="FF0070C0"/>
      </font>
    </dxf>
    <dxf>
      <font>
        <color theme="5" tint="-0.24994659260841701"/>
      </font>
    </dxf>
    <dxf>
      <font>
        <color rgb="FFFF0000"/>
      </font>
    </dxf>
    <dxf>
      <font>
        <color rgb="FF00B050"/>
      </font>
    </dxf>
    <dxf>
      <font>
        <color rgb="FF0070C0"/>
      </font>
    </dxf>
    <dxf>
      <font>
        <color theme="5" tint="-0.24994659260841701"/>
      </font>
    </dxf>
    <dxf>
      <font>
        <color rgb="FFFF0000"/>
      </font>
    </dxf>
    <dxf>
      <font>
        <color rgb="FF0070C0"/>
      </font>
    </dxf>
    <dxf>
      <font>
        <color theme="5" tint="-0.24994659260841701"/>
      </font>
    </dxf>
    <dxf>
      <font>
        <color rgb="FFFF0000"/>
      </font>
    </dxf>
    <dxf>
      <font>
        <color rgb="FF00B050"/>
      </font>
    </dxf>
    <dxf>
      <font>
        <color rgb="FF00B050"/>
      </font>
    </dxf>
    <dxf>
      <font>
        <color rgb="FF0070C0"/>
      </font>
    </dxf>
    <dxf>
      <font>
        <color theme="5" tint="-0.24994659260841701"/>
      </font>
    </dxf>
    <dxf>
      <font>
        <color rgb="FFFF0000"/>
      </font>
    </dxf>
    <dxf>
      <font>
        <color rgb="FF00B050"/>
      </font>
    </dxf>
    <dxf>
      <font>
        <color rgb="FF0070C0"/>
      </font>
    </dxf>
    <dxf>
      <font>
        <color theme="5" tint="-0.24994659260841701"/>
      </font>
    </dxf>
    <dxf>
      <font>
        <color rgb="FFFF0000"/>
      </font>
    </dxf>
    <dxf>
      <font>
        <color rgb="FFFF0000"/>
      </font>
    </dxf>
    <dxf>
      <font>
        <color rgb="FF00B050"/>
      </font>
    </dxf>
    <dxf>
      <font>
        <color rgb="FF0070C0"/>
      </font>
    </dxf>
    <dxf>
      <font>
        <color theme="5" tint="-0.24994659260841701"/>
      </font>
    </dxf>
    <dxf>
      <font>
        <color rgb="FF0070C0"/>
      </font>
    </dxf>
    <dxf>
      <font>
        <color rgb="FF00B050"/>
      </font>
    </dxf>
    <dxf>
      <font>
        <color rgb="FFFF0000"/>
      </font>
    </dxf>
    <dxf>
      <font>
        <color theme="5" tint="-0.24994659260841701"/>
      </font>
    </dxf>
    <dxf>
      <font>
        <color rgb="FFFF0000"/>
      </font>
    </dxf>
    <dxf>
      <font>
        <color theme="5" tint="-0.24994659260841701"/>
      </font>
    </dxf>
    <dxf>
      <font>
        <color rgb="FF0070C0"/>
      </font>
    </dxf>
    <dxf>
      <font>
        <color rgb="FF00B050"/>
      </font>
    </dxf>
    <dxf>
      <font>
        <color rgb="FFFF0000"/>
      </font>
    </dxf>
    <dxf>
      <font>
        <color rgb="FF00B050"/>
      </font>
    </dxf>
    <dxf>
      <font>
        <color theme="5" tint="-0.24994659260841701"/>
      </font>
    </dxf>
    <dxf>
      <font>
        <color rgb="FF0070C0"/>
      </font>
    </dxf>
    <dxf>
      <font>
        <color rgb="FFFF0000"/>
      </font>
    </dxf>
    <dxf>
      <font>
        <color rgb="FF00B050"/>
      </font>
    </dxf>
    <dxf>
      <font>
        <color rgb="FF0070C0"/>
      </font>
    </dxf>
    <dxf>
      <font>
        <color theme="5" tint="-0.24994659260841701"/>
      </font>
    </dxf>
    <dxf>
      <font>
        <color rgb="FF00B050"/>
      </font>
    </dxf>
    <dxf>
      <font>
        <color rgb="FF0070C0"/>
      </font>
    </dxf>
    <dxf>
      <font>
        <color theme="5" tint="-0.24994659260841701"/>
      </font>
    </dxf>
    <dxf>
      <font>
        <color rgb="FFFF0000"/>
      </font>
    </dxf>
    <dxf>
      <font>
        <color rgb="FF00B050"/>
      </font>
    </dxf>
    <dxf>
      <font>
        <color rgb="FF0070C0"/>
      </font>
    </dxf>
    <dxf>
      <font>
        <color theme="5" tint="-0.24994659260841701"/>
      </font>
    </dxf>
    <dxf>
      <font>
        <color rgb="FFFF0000"/>
      </font>
    </dxf>
    <dxf>
      <font>
        <color rgb="FF00B050"/>
      </font>
    </dxf>
    <dxf>
      <font>
        <color rgb="FF0070C0"/>
      </font>
    </dxf>
    <dxf>
      <font>
        <color theme="5" tint="-0.24994659260841701"/>
      </font>
    </dxf>
    <dxf>
      <font>
        <color rgb="FFFF0000"/>
      </font>
    </dxf>
    <dxf>
      <font>
        <color rgb="FF00B050"/>
      </font>
    </dxf>
    <dxf>
      <font>
        <color rgb="FF0070C0"/>
      </font>
    </dxf>
    <dxf>
      <font>
        <color rgb="FFFF0000"/>
      </font>
    </dxf>
    <dxf>
      <font>
        <color theme="5" tint="-0.24994659260841701"/>
      </font>
    </dxf>
    <dxf>
      <font>
        <color rgb="FFFF0000"/>
      </font>
    </dxf>
    <dxf>
      <font>
        <color theme="5" tint="-0.24994659260841701"/>
      </font>
    </dxf>
    <dxf>
      <font>
        <color rgb="FF0070C0"/>
      </font>
    </dxf>
    <dxf>
      <font>
        <color rgb="FF00B050"/>
      </font>
    </dxf>
    <dxf>
      <font>
        <color rgb="FFFF0000"/>
      </font>
    </dxf>
    <dxf>
      <font>
        <color theme="5" tint="-0.24994659260841701"/>
      </font>
    </dxf>
    <dxf>
      <font>
        <color rgb="FF0070C0"/>
      </font>
    </dxf>
    <dxf>
      <font>
        <color rgb="FF00B050"/>
      </font>
    </dxf>
    <dxf>
      <font>
        <color rgb="FFFF0000"/>
      </font>
    </dxf>
    <dxf>
      <font>
        <color theme="5" tint="-0.24994659260841701"/>
      </font>
    </dxf>
    <dxf>
      <font>
        <color rgb="FF0070C0"/>
      </font>
    </dxf>
    <dxf>
      <font>
        <color rgb="FF00B050"/>
      </font>
    </dxf>
    <dxf>
      <font>
        <color rgb="FF0070C0"/>
      </font>
    </dxf>
    <dxf>
      <font>
        <color rgb="FFFF0000"/>
      </font>
    </dxf>
    <dxf>
      <font>
        <color theme="5" tint="-0.24994659260841701"/>
      </font>
    </dxf>
    <dxf>
      <font>
        <color rgb="FF00B050"/>
      </font>
    </dxf>
    <dxf>
      <font>
        <color rgb="FF00B050"/>
      </font>
    </dxf>
    <dxf>
      <font>
        <color rgb="FF0070C0"/>
      </font>
    </dxf>
    <dxf>
      <font>
        <color theme="5" tint="-0.24994659260841701"/>
      </font>
    </dxf>
    <dxf>
      <font>
        <color rgb="FFFF0000"/>
      </font>
    </dxf>
    <dxf>
      <font>
        <color rgb="FF0070C0"/>
      </font>
    </dxf>
    <dxf>
      <font>
        <color rgb="FF00B050"/>
      </font>
    </dxf>
    <dxf>
      <font>
        <color rgb="FFFF0000"/>
      </font>
    </dxf>
    <dxf>
      <font>
        <color theme="5" tint="-0.24994659260841701"/>
      </font>
    </dxf>
    <dxf>
      <font>
        <color rgb="FF00B050"/>
      </font>
    </dxf>
    <dxf>
      <font>
        <color rgb="FF0070C0"/>
      </font>
    </dxf>
    <dxf>
      <font>
        <color theme="5" tint="-0.24994659260841701"/>
      </font>
    </dxf>
    <dxf>
      <font>
        <color rgb="FFFF0000"/>
      </font>
    </dxf>
    <dxf>
      <font>
        <color rgb="FF0070C0"/>
      </font>
    </dxf>
    <dxf>
      <font>
        <color rgb="FF00B050"/>
      </font>
    </dxf>
    <dxf>
      <font>
        <color theme="5" tint="-0.24994659260841701"/>
      </font>
    </dxf>
    <dxf>
      <font>
        <color rgb="FFFF0000"/>
      </font>
    </dxf>
    <dxf>
      <font>
        <color rgb="FF00B050"/>
      </font>
    </dxf>
    <dxf>
      <font>
        <color theme="5" tint="-0.24994659260841701"/>
      </font>
    </dxf>
    <dxf>
      <font>
        <color rgb="FFFF0000"/>
      </font>
    </dxf>
    <dxf>
      <font>
        <color rgb="FF0070C0"/>
      </font>
    </dxf>
    <dxf>
      <font>
        <color rgb="FF0070C0"/>
      </font>
    </dxf>
    <dxf>
      <font>
        <color rgb="FF00B050"/>
      </font>
    </dxf>
    <dxf>
      <font>
        <color theme="5" tint="-0.24994659260841701"/>
      </font>
    </dxf>
    <dxf>
      <font>
        <color rgb="FFFF0000"/>
      </font>
    </dxf>
    <dxf>
      <font>
        <color rgb="FF0070C0"/>
      </font>
    </dxf>
    <dxf>
      <font>
        <color rgb="FF00B050"/>
      </font>
    </dxf>
    <dxf>
      <font>
        <color rgb="FFFF0000"/>
      </font>
    </dxf>
    <dxf>
      <font>
        <color theme="5" tint="-0.24994659260841701"/>
      </font>
    </dxf>
    <dxf>
      <font>
        <color rgb="FFFF0000"/>
      </font>
    </dxf>
    <dxf>
      <font>
        <color rgb="FF0070C0"/>
      </font>
    </dxf>
    <dxf>
      <font>
        <color rgb="FF00B050"/>
      </font>
    </dxf>
    <dxf>
      <font>
        <color theme="5" tint="-0.24994659260841701"/>
      </font>
    </dxf>
    <dxf>
      <font>
        <color rgb="FFFF0000"/>
      </font>
    </dxf>
    <dxf>
      <font>
        <color rgb="FF0070C0"/>
      </font>
    </dxf>
    <dxf>
      <font>
        <color rgb="FF00B050"/>
      </font>
    </dxf>
    <dxf>
      <font>
        <color theme="5" tint="-0.24994659260841701"/>
      </font>
    </dxf>
    <dxf>
      <font>
        <color rgb="FF0070C0"/>
      </font>
    </dxf>
    <dxf>
      <font>
        <color rgb="FFFF0000"/>
      </font>
    </dxf>
    <dxf>
      <font>
        <color theme="5" tint="-0.24994659260841701"/>
      </font>
    </dxf>
    <dxf>
      <font>
        <color rgb="FF00B050"/>
      </font>
    </dxf>
    <dxf>
      <font>
        <color rgb="FFFF0000"/>
      </font>
    </dxf>
    <dxf>
      <font>
        <color theme="5" tint="-0.24994659260841701"/>
      </font>
    </dxf>
    <dxf>
      <font>
        <color rgb="FF0070C0"/>
      </font>
    </dxf>
    <dxf>
      <font>
        <color rgb="FF00B050"/>
      </font>
    </dxf>
    <dxf>
      <font>
        <color rgb="FF00B050"/>
      </font>
    </dxf>
    <dxf>
      <font>
        <color rgb="FFFF0000"/>
      </font>
    </dxf>
    <dxf>
      <font>
        <color rgb="FF0070C0"/>
      </font>
    </dxf>
    <dxf>
      <font>
        <color theme="5" tint="-0.24994659260841701"/>
      </font>
    </dxf>
    <dxf>
      <font>
        <color rgb="FF00B050"/>
      </font>
    </dxf>
    <dxf>
      <font>
        <color theme="5" tint="-0.24994659260841701"/>
      </font>
    </dxf>
    <dxf>
      <font>
        <color rgb="FFFF0000"/>
      </font>
    </dxf>
    <dxf>
      <font>
        <color rgb="FF0070C0"/>
      </font>
    </dxf>
    <dxf>
      <font>
        <color rgb="FF00B050"/>
      </font>
    </dxf>
    <dxf>
      <font>
        <color rgb="FF0070C0"/>
      </font>
    </dxf>
    <dxf>
      <font>
        <color theme="5" tint="-0.24994659260841701"/>
      </font>
    </dxf>
    <dxf>
      <font>
        <color rgb="FFFF0000"/>
      </font>
    </dxf>
    <dxf>
      <font>
        <color rgb="FF0070C0"/>
      </font>
    </dxf>
    <dxf>
      <font>
        <color rgb="FF00B050"/>
      </font>
    </dxf>
    <dxf>
      <font>
        <color rgb="FFFF0000"/>
      </font>
    </dxf>
    <dxf>
      <font>
        <color theme="5" tint="-0.24994659260841701"/>
      </font>
    </dxf>
    <dxf>
      <font>
        <color rgb="FF00B050"/>
      </font>
    </dxf>
    <dxf>
      <font>
        <color rgb="FF0070C0"/>
      </font>
    </dxf>
    <dxf>
      <font>
        <color theme="5" tint="-0.24994659260841701"/>
      </font>
    </dxf>
    <dxf>
      <font>
        <color rgb="FFFF0000"/>
      </font>
    </dxf>
    <dxf>
      <font>
        <color rgb="FF0070C0"/>
      </font>
    </dxf>
    <dxf>
      <font>
        <color rgb="FF00B050"/>
      </font>
    </dxf>
    <dxf>
      <font>
        <color theme="5" tint="-0.24994659260841701"/>
      </font>
    </dxf>
    <dxf>
      <font>
        <color rgb="FFFF0000"/>
      </font>
    </dxf>
    <dxf>
      <font>
        <color theme="5" tint="-0.24994659260841701"/>
      </font>
    </dxf>
    <dxf>
      <font>
        <color rgb="FF00B050"/>
      </font>
    </dxf>
    <dxf>
      <font>
        <color rgb="FF0070C0"/>
      </font>
    </dxf>
    <dxf>
      <font>
        <color rgb="FFFF0000"/>
      </font>
    </dxf>
    <dxf>
      <font>
        <color theme="5" tint="-0.24994659260841701"/>
      </font>
    </dxf>
    <dxf>
      <font>
        <color rgb="FF0070C0"/>
      </font>
    </dxf>
    <dxf>
      <font>
        <color rgb="FF00B050"/>
      </font>
    </dxf>
    <dxf>
      <font>
        <color rgb="FFFF0000"/>
      </font>
    </dxf>
    <dxf>
      <font>
        <color theme="5" tint="-0.24994659260841701"/>
      </font>
    </dxf>
    <dxf>
      <font>
        <color rgb="FF0070C0"/>
      </font>
    </dxf>
    <dxf>
      <font>
        <color rgb="FF00B050"/>
      </font>
    </dxf>
    <dxf>
      <font>
        <color rgb="FFFF0000"/>
      </font>
    </dxf>
    <dxf>
      <font>
        <color rgb="FF0070C0"/>
      </font>
    </dxf>
    <dxf>
      <font>
        <color theme="5" tint="-0.24994659260841701"/>
      </font>
    </dxf>
    <dxf>
      <font>
        <color rgb="FFFF0000"/>
      </font>
    </dxf>
    <dxf>
      <font>
        <color rgb="FF00B050"/>
      </font>
    </dxf>
    <dxf>
      <font>
        <color rgb="FF00B050"/>
      </font>
    </dxf>
    <dxf>
      <font>
        <color rgb="FF0070C0"/>
      </font>
    </dxf>
    <dxf>
      <font>
        <color theme="5" tint="-0.24994659260841701"/>
      </font>
    </dxf>
    <dxf>
      <font>
        <color rgb="FFFF0000"/>
      </font>
    </dxf>
    <dxf>
      <font>
        <color rgb="FF0070C0"/>
      </font>
    </dxf>
    <dxf>
      <font>
        <color theme="5" tint="-0.24994659260841701"/>
      </font>
    </dxf>
    <dxf>
      <font>
        <color rgb="FFFF0000"/>
      </font>
    </dxf>
    <dxf>
      <font>
        <color rgb="FF00B050"/>
      </font>
    </dxf>
    <dxf>
      <font>
        <color rgb="FFE4E9F4"/>
      </font>
    </dxf>
    <dxf>
      <font>
        <color rgb="FFE4E9F4"/>
      </font>
    </dxf>
  </dxfs>
  <tableStyles count="0" defaultTableStyle="TableStyleMedium2" defaultPivotStyle="PivotStyleLight16"/>
  <colors>
    <mruColors>
      <color rgb="FF044123"/>
      <color rgb="FFFFAC28"/>
      <color rgb="FFD0D9EC"/>
      <color rgb="FF003300"/>
      <color rgb="FF0099CC"/>
      <color rgb="FFE4E9F4"/>
      <color rgb="FF002060"/>
      <color rgb="FF0070C0"/>
      <color rgb="FF00B0F0"/>
      <color rgb="FFEDF0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1080814613949762E-2"/>
          <c:y val="8.2560284945208229E-2"/>
          <c:w val="0.97044615885602292"/>
          <c:h val="0.71342075772721403"/>
        </c:manualLayout>
      </c:layout>
      <c:barChart>
        <c:barDir val="bar"/>
        <c:grouping val="clustered"/>
        <c:varyColors val="0"/>
        <c:ser>
          <c:idx val="0"/>
          <c:order val="0"/>
          <c:tx>
            <c:strRef>
              <c:f>'MAV 2.1 - Rekenblad'!$J$7</c:f>
              <c:strCache>
                <c:ptCount val="1"/>
                <c:pt idx="0">
                  <c:v>max</c:v>
                </c:pt>
              </c:strCache>
            </c:strRef>
          </c:tx>
          <c:spPr>
            <a:solidFill>
              <a:schemeClr val="accent1"/>
            </a:solidFill>
            <a:ln>
              <a:noFill/>
            </a:ln>
            <a:effectLst/>
          </c:spPr>
          <c:invertIfNegative val="0"/>
          <c:cat>
            <c:strRef>
              <c:f>'MAV 2.1 - Rekenblad'!$I$8:$I$12</c:f>
              <c:strCache>
                <c:ptCount val="5"/>
                <c:pt idx="0">
                  <c:v>Omgeving / Perceel</c:v>
                </c:pt>
                <c:pt idx="1">
                  <c:v>Constructie</c:v>
                </c:pt>
                <c:pt idx="2">
                  <c:v>Gebouwschil</c:v>
                </c:pt>
                <c:pt idx="3">
                  <c:v>Installaties</c:v>
                </c:pt>
                <c:pt idx="4">
                  <c:v>Inbouwpakket</c:v>
                </c:pt>
              </c:strCache>
            </c:strRef>
          </c:cat>
          <c:val>
            <c:numRef>
              <c:f>'MAV 2.1 - Rekenblad'!$J$8:$J$12</c:f>
              <c:numCache>
                <c:formatCode>0.0</c:formatCode>
                <c:ptCount val="5"/>
                <c:pt idx="0">
                  <c:v>9</c:v>
                </c:pt>
                <c:pt idx="1">
                  <c:v>72</c:v>
                </c:pt>
                <c:pt idx="2">
                  <c:v>27</c:v>
                </c:pt>
                <c:pt idx="3">
                  <c:v>27</c:v>
                </c:pt>
                <c:pt idx="4">
                  <c:v>40.5</c:v>
                </c:pt>
              </c:numCache>
            </c:numRef>
          </c:val>
          <c:extLst>
            <c:ext xmlns:c16="http://schemas.microsoft.com/office/drawing/2014/chart" uri="{C3380CC4-5D6E-409C-BE32-E72D297353CC}">
              <c16:uniqueId val="{00000000-ABCC-4464-A98E-821DC22F90E4}"/>
            </c:ext>
          </c:extLst>
        </c:ser>
        <c:ser>
          <c:idx val="1"/>
          <c:order val="1"/>
          <c:tx>
            <c:strRef>
              <c:f>'MAV 2.1 - Rekenblad'!$L$7</c:f>
              <c:strCache>
                <c:ptCount val="1"/>
                <c:pt idx="0">
                  <c:v>score</c:v>
                </c:pt>
              </c:strCache>
            </c:strRef>
          </c:tx>
          <c:spPr>
            <a:solidFill>
              <a:schemeClr val="accent2"/>
            </a:solidFill>
            <a:ln>
              <a:noFill/>
            </a:ln>
            <a:effectLst/>
          </c:spPr>
          <c:invertIfNegative val="0"/>
          <c:cat>
            <c:strRef>
              <c:f>'MAV 2.1 - Rekenblad'!$I$8:$I$12</c:f>
              <c:strCache>
                <c:ptCount val="5"/>
                <c:pt idx="0">
                  <c:v>Omgeving / Perceel</c:v>
                </c:pt>
                <c:pt idx="1">
                  <c:v>Constructie</c:v>
                </c:pt>
                <c:pt idx="2">
                  <c:v>Gebouwschil</c:v>
                </c:pt>
                <c:pt idx="3">
                  <c:v>Installaties</c:v>
                </c:pt>
                <c:pt idx="4">
                  <c:v>Inbouwpakket</c:v>
                </c:pt>
              </c:strCache>
            </c:strRef>
          </c:cat>
          <c:val>
            <c:numRef>
              <c:f>'MAV 2.1 - Rekenblad'!$L$8:$L$12</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ABCC-4464-A98E-821DC22F90E4}"/>
            </c:ext>
          </c:extLst>
        </c:ser>
        <c:dLbls>
          <c:showLegendKey val="0"/>
          <c:showVal val="0"/>
          <c:showCatName val="0"/>
          <c:showSerName val="0"/>
          <c:showPercent val="0"/>
          <c:showBubbleSize val="0"/>
        </c:dLbls>
        <c:gapWidth val="50"/>
        <c:overlap val="100"/>
        <c:axId val="1628317424"/>
        <c:axId val="1628319824"/>
      </c:barChart>
      <c:catAx>
        <c:axId val="1628317424"/>
        <c:scaling>
          <c:orientation val="maxMin"/>
        </c:scaling>
        <c:delete val="1"/>
        <c:axPos val="l"/>
        <c:numFmt formatCode="General" sourceLinked="1"/>
        <c:majorTickMark val="none"/>
        <c:minorTickMark val="none"/>
        <c:tickLblPos val="nextTo"/>
        <c:crossAx val="1628319824"/>
        <c:crosses val="autoZero"/>
        <c:auto val="1"/>
        <c:lblAlgn val="ctr"/>
        <c:lblOffset val="100"/>
        <c:noMultiLvlLbl val="0"/>
      </c:catAx>
      <c:valAx>
        <c:axId val="1628319824"/>
        <c:scaling>
          <c:orientation val="minMax"/>
        </c:scaling>
        <c:delete val="1"/>
        <c:axPos val="t"/>
        <c:numFmt formatCode="0" sourceLinked="0"/>
        <c:majorTickMark val="none"/>
        <c:minorTickMark val="none"/>
        <c:tickLblPos val="high"/>
        <c:crossAx val="1628317424"/>
        <c:crosses val="autoZero"/>
        <c:crossBetween val="between"/>
      </c:valAx>
      <c:spPr>
        <a:noFill/>
        <a:ln>
          <a:noFill/>
        </a:ln>
        <a:effectLst/>
      </c:spPr>
    </c:plotArea>
    <c:legend>
      <c:legendPos val="b"/>
      <c:layout>
        <c:manualLayout>
          <c:xMode val="edge"/>
          <c:yMode val="edge"/>
          <c:x val="0.10523184269027072"/>
          <c:y val="0.80898063524614094"/>
          <c:w val="0.54563752574296354"/>
          <c:h val="0.132370973656367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Segoe UI" panose="020B0502040204020203" pitchFamily="34" charset="0"/>
              <a:ea typeface="+mn-ea"/>
              <a:cs typeface="Segoe UI" panose="020B0502040204020203" pitchFamily="34" charset="0"/>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000">
          <a:latin typeface="Segoe UI" panose="020B0502040204020203" pitchFamily="34" charset="0"/>
          <a:cs typeface="Segoe UI" panose="020B0502040204020203" pitchFamily="34" charset="0"/>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0</xdr:colOff>
      <xdr:row>1</xdr:row>
      <xdr:rowOff>0</xdr:rowOff>
    </xdr:to>
    <xdr:pic>
      <xdr:nvPicPr>
        <xdr:cNvPr id="5" name="Afbeelding 4">
          <a:extLst>
            <a:ext uri="{FF2B5EF4-FFF2-40B4-BE49-F238E27FC236}">
              <a16:creationId xmlns:a16="http://schemas.microsoft.com/office/drawing/2014/main" id="{A2C95FF1-30DF-F1DC-F118-05534916922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045" b="68881"/>
        <a:stretch/>
      </xdr:blipFill>
      <xdr:spPr>
        <a:xfrm>
          <a:off x="0" y="0"/>
          <a:ext cx="13491882" cy="784412"/>
        </a:xfrm>
        <a:prstGeom prst="rect">
          <a:avLst/>
        </a:prstGeom>
      </xdr:spPr>
    </xdr:pic>
    <xdr:clientData/>
  </xdr:twoCellAnchor>
  <xdr:twoCellAnchor editAs="oneCell">
    <xdr:from>
      <xdr:col>1</xdr:col>
      <xdr:colOff>78105</xdr:colOff>
      <xdr:row>0</xdr:row>
      <xdr:rowOff>91440</xdr:rowOff>
    </xdr:from>
    <xdr:to>
      <xdr:col>3</xdr:col>
      <xdr:colOff>1164740</xdr:colOff>
      <xdr:row>0</xdr:row>
      <xdr:rowOff>705239</xdr:rowOff>
    </xdr:to>
    <xdr:pic>
      <xdr:nvPicPr>
        <xdr:cNvPr id="7" name="Afbeelding 6">
          <a:extLst>
            <a:ext uri="{FF2B5EF4-FFF2-40B4-BE49-F238E27FC236}">
              <a16:creationId xmlns:a16="http://schemas.microsoft.com/office/drawing/2014/main" id="{AA617E1C-8745-164A-87FC-9347F27C804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5305" y="91440"/>
          <a:ext cx="2103120" cy="606179"/>
        </a:xfrm>
        <a:prstGeom prst="rect">
          <a:avLst/>
        </a:prstGeom>
      </xdr:spPr>
    </xdr:pic>
    <xdr:clientData/>
  </xdr:twoCellAnchor>
  <xdr:twoCellAnchor>
    <xdr:from>
      <xdr:col>11</xdr:col>
      <xdr:colOff>130885</xdr:colOff>
      <xdr:row>6</xdr:row>
      <xdr:rowOff>76535</xdr:rowOff>
    </xdr:from>
    <xdr:to>
      <xdr:col>12</xdr:col>
      <xdr:colOff>149087</xdr:colOff>
      <xdr:row>13</xdr:row>
      <xdr:rowOff>100853</xdr:rowOff>
    </xdr:to>
    <xdr:graphicFrame macro="">
      <xdr:nvGraphicFramePr>
        <xdr:cNvPr id="3" name="Grafiek 2">
          <a:extLst>
            <a:ext uri="{FF2B5EF4-FFF2-40B4-BE49-F238E27FC236}">
              <a16:creationId xmlns:a16="http://schemas.microsoft.com/office/drawing/2014/main" id="{E215AE94-DEA8-4192-90EE-F148137AC5F7}"/>
            </a:ext>
            <a:ext uri="{147F2762-F138-4A5C-976F-8EAC2B608ADB}">
              <a16:predDERef xmlns:a16="http://schemas.microsoft.com/office/drawing/2014/main" pred="{F460ACE5-9CA9-055B-B784-F767DE747A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8252</xdr:colOff>
      <xdr:row>28</xdr:row>
      <xdr:rowOff>123824</xdr:rowOff>
    </xdr:from>
    <xdr:to>
      <xdr:col>12</xdr:col>
      <xdr:colOff>0</xdr:colOff>
      <xdr:row>47</xdr:row>
      <xdr:rowOff>0</xdr:rowOff>
    </xdr:to>
    <xdr:pic>
      <xdr:nvPicPr>
        <xdr:cNvPr id="2" name="Picture 1">
          <a:extLst>
            <a:ext uri="{FF2B5EF4-FFF2-40B4-BE49-F238E27FC236}">
              <a16:creationId xmlns:a16="http://schemas.microsoft.com/office/drawing/2014/main" id="{718914C2-65B2-4375-85C7-43C26FD725D8}"/>
            </a:ext>
            <a:ext uri="{147F2762-F138-4A5C-976F-8EAC2B608ADB}">
              <a16:predDERef xmlns:a16="http://schemas.microsoft.com/office/drawing/2014/main" pred="{AA862FCE-112D-C457-AFEE-794D5E239CE4}"/>
            </a:ext>
          </a:extLst>
        </xdr:cNvPr>
        <xdr:cNvPicPr>
          <a:picLocks noChangeAspect="1"/>
        </xdr:cNvPicPr>
      </xdr:nvPicPr>
      <xdr:blipFill>
        <a:blip xmlns:r="http://schemas.openxmlformats.org/officeDocument/2006/relationships" r:embed="rId1"/>
        <a:stretch>
          <a:fillRect/>
        </a:stretch>
      </xdr:blipFill>
      <xdr:spPr>
        <a:xfrm>
          <a:off x="160652" y="5457824"/>
          <a:ext cx="6697348" cy="3495676"/>
        </a:xfrm>
        <a:prstGeom prst="rect">
          <a:avLst/>
        </a:prstGeom>
      </xdr:spPr>
    </xdr:pic>
    <xdr:clientData/>
  </xdr:twoCellAnchor>
  <xdr:twoCellAnchor editAs="oneCell">
    <xdr:from>
      <xdr:col>1</xdr:col>
      <xdr:colOff>0</xdr:colOff>
      <xdr:row>5</xdr:row>
      <xdr:rowOff>123824</xdr:rowOff>
    </xdr:from>
    <xdr:to>
      <xdr:col>12</xdr:col>
      <xdr:colOff>38100</xdr:colOff>
      <xdr:row>27</xdr:row>
      <xdr:rowOff>118485</xdr:rowOff>
    </xdr:to>
    <xdr:pic>
      <xdr:nvPicPr>
        <xdr:cNvPr id="3" name="Picture 2">
          <a:extLst>
            <a:ext uri="{FF2B5EF4-FFF2-40B4-BE49-F238E27FC236}">
              <a16:creationId xmlns:a16="http://schemas.microsoft.com/office/drawing/2014/main" id="{EEBFBDBE-DAF6-43FC-9966-80917B9C697A}"/>
            </a:ext>
            <a:ext uri="{147F2762-F138-4A5C-976F-8EAC2B608ADB}">
              <a16:predDERef xmlns:a16="http://schemas.microsoft.com/office/drawing/2014/main" pred="{CE7C1678-8619-4DA9-B21F-F3B27BEF570A}"/>
            </a:ext>
          </a:extLst>
        </xdr:cNvPr>
        <xdr:cNvPicPr>
          <a:picLocks noChangeAspect="1"/>
        </xdr:cNvPicPr>
      </xdr:nvPicPr>
      <xdr:blipFill rotWithShape="1">
        <a:blip xmlns:r="http://schemas.openxmlformats.org/officeDocument/2006/relationships" r:embed="rId2"/>
        <a:srcRect l="1317"/>
        <a:stretch/>
      </xdr:blipFill>
      <xdr:spPr>
        <a:xfrm>
          <a:off x="152400" y="1076324"/>
          <a:ext cx="6743700" cy="418566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w-e.nl/wp-content/uploads/2024/12/Paper-Methode-Adaptief-Vermogen-Gebouwen-2.1.pdf"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B323A-0A60-4968-B6A3-8D2E640B6F7F}">
  <sheetPr>
    <tabColor theme="9" tint="-0.249977111117893"/>
    <outlinePr showOutlineSymbols="0"/>
  </sheetPr>
  <dimension ref="A1:U162"/>
  <sheetViews>
    <sheetView showGridLines="0" showRowColHeaders="0" tabSelected="1" showOutlineSymbols="0" zoomScale="85" zoomScaleNormal="85" workbookViewId="0">
      <pane xSplit="20" ySplit="15" topLeftCell="U16" activePane="bottomRight" state="frozen"/>
      <selection pane="bottomRight" activeCell="F30" sqref="F30"/>
      <selection pane="bottomLeft" activeCell="AS100" sqref="U1:AS1048576"/>
      <selection pane="topRight" activeCell="AS100" sqref="U1:AS1048576"/>
    </sheetView>
  </sheetViews>
  <sheetFormatPr defaultColWidth="8.85546875" defaultRowHeight="14.45" outlineLevelCol="1"/>
  <cols>
    <col min="1" max="1" width="9.7109375" style="93" bestFit="1" customWidth="1"/>
    <col min="2" max="2" width="2.85546875" style="93" customWidth="1"/>
    <col min="3" max="3" width="11.7109375" style="14" customWidth="1"/>
    <col min="4" max="4" width="45.7109375" style="14" customWidth="1"/>
    <col min="5" max="5" width="5.7109375" style="14" customWidth="1"/>
    <col min="6" max="6" width="20.7109375" style="94" customWidth="1"/>
    <col min="7" max="7" width="6.7109375" style="69" customWidth="1"/>
    <col min="8" max="8" width="1.7109375" style="14" customWidth="1"/>
    <col min="9" max="12" width="23.7109375" style="105" customWidth="1"/>
    <col min="13" max="13" width="2.7109375" style="14" customWidth="1"/>
    <col min="14" max="15" width="9" style="14" hidden="1" customWidth="1" outlineLevel="1"/>
    <col min="16" max="19" width="9" style="94" hidden="1" customWidth="1" outlineLevel="1"/>
    <col min="20" max="20" width="9" style="14" hidden="1" customWidth="1" outlineLevel="1"/>
    <col min="21" max="21" width="9" style="14" customWidth="1" collapsed="1"/>
    <col min="22" max="16384" width="8.85546875" style="14"/>
  </cols>
  <sheetData>
    <row r="1" spans="1:20" s="70" customFormat="1" ht="61.15">
      <c r="A1" s="183"/>
      <c r="C1" s="71"/>
      <c r="D1" s="72"/>
      <c r="E1" s="73"/>
      <c r="F1" s="73"/>
      <c r="G1" s="111"/>
      <c r="H1" s="74"/>
      <c r="I1" s="73"/>
      <c r="J1" s="73"/>
      <c r="K1" s="73"/>
      <c r="L1" s="73"/>
      <c r="N1" s="97" t="s">
        <v>0</v>
      </c>
      <c r="P1" s="97"/>
      <c r="Q1" s="74"/>
      <c r="R1" s="74"/>
      <c r="S1" s="96"/>
    </row>
    <row r="2" spans="1:20" s="70" customFormat="1" ht="24.6">
      <c r="A2" s="184" t="s">
        <v>1</v>
      </c>
      <c r="B2" s="185" t="s">
        <v>2</v>
      </c>
      <c r="C2" s="75"/>
      <c r="D2" s="75"/>
      <c r="E2" s="75"/>
      <c r="F2" s="75"/>
      <c r="G2" s="112"/>
      <c r="H2" s="76"/>
      <c r="I2" s="215" t="s">
        <v>3</v>
      </c>
      <c r="J2" s="215"/>
      <c r="K2" s="215"/>
      <c r="L2" s="215"/>
      <c r="M2" s="76"/>
      <c r="O2" s="95"/>
      <c r="P2" s="95" t="s">
        <v>4</v>
      </c>
      <c r="Q2" s="95" t="s">
        <v>5</v>
      </c>
      <c r="R2" s="95" t="s">
        <v>6</v>
      </c>
      <c r="S2" s="95" t="s">
        <v>7</v>
      </c>
      <c r="T2" s="95"/>
    </row>
    <row r="3" spans="1:20" s="116" customFormat="1" ht="15">
      <c r="A3" s="179"/>
      <c r="B3" s="212">
        <v>45643</v>
      </c>
      <c r="C3" s="213"/>
      <c r="D3" s="214"/>
      <c r="E3" s="179"/>
      <c r="F3" s="179"/>
      <c r="G3" s="179"/>
      <c r="H3" s="180"/>
      <c r="I3" s="181"/>
      <c r="J3" s="181"/>
      <c r="K3" s="181"/>
      <c r="L3" s="181"/>
      <c r="N3" s="179"/>
      <c r="O3" s="179"/>
      <c r="P3" s="180"/>
      <c r="Q3" s="182"/>
      <c r="R3" s="182"/>
      <c r="S3" s="180"/>
      <c r="T3" s="179"/>
    </row>
    <row r="4" spans="1:20" s="116" customFormat="1" ht="20.45">
      <c r="A4" s="204" t="s">
        <v>8</v>
      </c>
      <c r="B4" s="205"/>
      <c r="C4" s="206" t="s">
        <v>9</v>
      </c>
      <c r="D4" s="207"/>
      <c r="E4" s="207"/>
      <c r="F4" s="207"/>
      <c r="G4" s="208"/>
      <c r="H4" s="209"/>
      <c r="I4" s="210"/>
      <c r="J4" s="210"/>
      <c r="K4" s="210"/>
      <c r="L4" s="210"/>
      <c r="M4" s="207"/>
      <c r="N4" s="211"/>
      <c r="O4" s="209"/>
      <c r="P4" s="209"/>
      <c r="Q4" s="209"/>
      <c r="R4" s="78"/>
      <c r="S4" s="78"/>
      <c r="T4" s="77" t="s">
        <v>1</v>
      </c>
    </row>
    <row r="5" spans="1:20" s="124" customFormat="1" ht="4.1500000000000004">
      <c r="A5" s="124" t="s">
        <v>1</v>
      </c>
      <c r="B5" s="125" t="s">
        <v>10</v>
      </c>
      <c r="C5" s="126"/>
      <c r="D5" s="126"/>
      <c r="E5" s="126"/>
      <c r="F5" s="126"/>
      <c r="G5" s="128"/>
      <c r="H5" s="127"/>
      <c r="I5" s="129"/>
      <c r="J5" s="129"/>
      <c r="K5" s="129"/>
      <c r="L5" s="129"/>
      <c r="M5" s="126"/>
      <c r="O5" s="127"/>
      <c r="P5" s="127"/>
      <c r="Q5" s="127"/>
      <c r="R5" s="127"/>
      <c r="S5" s="127"/>
      <c r="T5" s="126"/>
    </row>
    <row r="6" spans="1:20" s="124" customFormat="1" ht="4.1500000000000004">
      <c r="A6" s="124" t="s">
        <v>1</v>
      </c>
      <c r="B6" s="162" t="s">
        <v>11</v>
      </c>
      <c r="C6" s="163"/>
      <c r="D6" s="163"/>
      <c r="E6" s="163"/>
      <c r="F6" s="163"/>
      <c r="G6" s="165"/>
      <c r="H6" s="164"/>
      <c r="I6" s="166"/>
      <c r="J6" s="166"/>
      <c r="K6" s="166"/>
      <c r="L6" s="166"/>
      <c r="M6" s="163"/>
      <c r="O6" s="164"/>
      <c r="P6" s="164"/>
      <c r="Q6" s="164"/>
      <c r="R6" s="164"/>
      <c r="S6" s="164"/>
      <c r="T6" s="163"/>
    </row>
    <row r="7" spans="1:20" s="167" customFormat="1" ht="16.899999999999999">
      <c r="A7" s="167" t="s">
        <v>1</v>
      </c>
      <c r="B7" s="162" t="s">
        <v>11</v>
      </c>
      <c r="C7" s="170" t="s">
        <v>12</v>
      </c>
      <c r="D7" s="170"/>
      <c r="E7" s="77"/>
      <c r="F7" s="77"/>
      <c r="G7" s="171"/>
      <c r="H7" s="78"/>
      <c r="I7" s="170" t="s">
        <v>13</v>
      </c>
      <c r="J7" s="110" t="s">
        <v>14</v>
      </c>
      <c r="K7" s="110" t="s">
        <v>15</v>
      </c>
      <c r="L7" s="200" t="s">
        <v>16</v>
      </c>
      <c r="M7" s="163"/>
      <c r="O7" s="169"/>
      <c r="P7" s="169"/>
      <c r="Q7" s="169"/>
      <c r="R7" s="169"/>
      <c r="S7" s="169"/>
      <c r="T7" s="168"/>
    </row>
    <row r="8" spans="1:20" s="167" customFormat="1" ht="16.899999999999999">
      <c r="A8" s="167" t="s">
        <v>1</v>
      </c>
      <c r="B8" s="162" t="s">
        <v>11</v>
      </c>
      <c r="C8" s="172" t="s">
        <v>17</v>
      </c>
      <c r="D8" s="173" t="s">
        <v>18</v>
      </c>
      <c r="E8" s="77"/>
      <c r="F8" s="77"/>
      <c r="G8" s="171"/>
      <c r="H8" s="199">
        <v>1</v>
      </c>
      <c r="I8" s="175" t="s">
        <v>19</v>
      </c>
      <c r="J8" s="176">
        <f ca="1">SUMIF($R$15:$R$85,$H8,$S$15:$S$85)*3</f>
        <v>9</v>
      </c>
      <c r="K8" s="109">
        <f ca="1">L8/J8</f>
        <v>0</v>
      </c>
      <c r="L8" s="201">
        <f ca="1">SUMIF($R$15:$R$85,$H8,$G$15:$G$85)</f>
        <v>0</v>
      </c>
      <c r="M8" s="163"/>
      <c r="O8" s="169"/>
      <c r="P8" s="169"/>
      <c r="Q8" s="169"/>
      <c r="R8" s="169"/>
      <c r="S8" s="169"/>
      <c r="T8" s="168"/>
    </row>
    <row r="9" spans="1:20" s="167" customFormat="1" ht="19.149999999999999">
      <c r="A9" s="70" t="s">
        <v>1</v>
      </c>
      <c r="B9" s="162" t="s">
        <v>11</v>
      </c>
      <c r="C9" s="172" t="s">
        <v>20</v>
      </c>
      <c r="D9" s="173" t="s">
        <v>21</v>
      </c>
      <c r="E9" s="77"/>
      <c r="F9" s="77"/>
      <c r="G9" s="171"/>
      <c r="H9" s="199">
        <v>2</v>
      </c>
      <c r="I9" s="175" t="s">
        <v>22</v>
      </c>
      <c r="J9" s="176">
        <f ca="1">SUMIF($R$15:$R$85,$H9,$S$15:$S$85)*3</f>
        <v>72</v>
      </c>
      <c r="K9" s="109">
        <f t="shared" ref="K9:K13" ca="1" si="0">L9/J9</f>
        <v>0</v>
      </c>
      <c r="L9" s="201">
        <f ca="1">SUMIF($R$15:$R$85,$H9,$G$15:$G$85)</f>
        <v>0</v>
      </c>
      <c r="M9" s="163"/>
      <c r="O9" s="169"/>
      <c r="P9" s="169"/>
      <c r="Q9" s="169"/>
      <c r="R9" s="169"/>
      <c r="S9" s="169"/>
      <c r="T9" s="168"/>
    </row>
    <row r="10" spans="1:20" s="167" customFormat="1" ht="19.149999999999999">
      <c r="A10" s="70" t="s">
        <v>1</v>
      </c>
      <c r="B10" s="162" t="s">
        <v>11</v>
      </c>
      <c r="C10" s="172" t="s">
        <v>23</v>
      </c>
      <c r="D10" s="173" t="s">
        <v>24</v>
      </c>
      <c r="E10" s="77"/>
      <c r="F10" s="77"/>
      <c r="G10" s="171"/>
      <c r="H10" s="199">
        <v>3</v>
      </c>
      <c r="I10" s="175" t="s">
        <v>25</v>
      </c>
      <c r="J10" s="176">
        <f ca="1">SUMIF($R$15:$R$85,$H10,$S$15:$S$85)*3</f>
        <v>27</v>
      </c>
      <c r="K10" s="109">
        <f t="shared" ca="1" si="0"/>
        <v>0</v>
      </c>
      <c r="L10" s="201">
        <f ca="1">SUMIF($R$15:$R$85,$H10,$G$15:$G$85)</f>
        <v>0</v>
      </c>
      <c r="M10" s="163"/>
      <c r="O10" s="169"/>
      <c r="P10" s="169"/>
      <c r="Q10" s="169"/>
      <c r="R10" s="169"/>
      <c r="S10" s="169"/>
      <c r="T10" s="168"/>
    </row>
    <row r="11" spans="1:20" s="167" customFormat="1" ht="19.149999999999999">
      <c r="A11" s="70" t="s">
        <v>1</v>
      </c>
      <c r="B11" s="162" t="s">
        <v>11</v>
      </c>
      <c r="C11" s="172" t="s">
        <v>26</v>
      </c>
      <c r="D11" s="173" t="s">
        <v>27</v>
      </c>
      <c r="E11" s="77"/>
      <c r="F11" s="77"/>
      <c r="G11" s="171"/>
      <c r="H11" s="199">
        <v>4</v>
      </c>
      <c r="I11" s="175" t="s">
        <v>28</v>
      </c>
      <c r="J11" s="176">
        <f ca="1">SUMIF($R$15:$R$85,$H11,$S$15:$S$85)*3</f>
        <v>27</v>
      </c>
      <c r="K11" s="109">
        <f t="shared" ca="1" si="0"/>
        <v>0</v>
      </c>
      <c r="L11" s="201">
        <f ca="1">SUMIF($R$15:$R$85,$H11,$G$15:$G$85)</f>
        <v>0</v>
      </c>
      <c r="M11" s="168"/>
      <c r="O11" s="169"/>
      <c r="P11" s="169"/>
      <c r="Q11" s="169"/>
      <c r="R11" s="169"/>
      <c r="S11" s="169"/>
      <c r="T11" s="168"/>
    </row>
    <row r="12" spans="1:20" s="167" customFormat="1" ht="19.899999999999999" thickBot="1">
      <c r="A12" s="70" t="s">
        <v>1</v>
      </c>
      <c r="B12" s="162" t="s">
        <v>11</v>
      </c>
      <c r="C12" s="172" t="s">
        <v>29</v>
      </c>
      <c r="D12" s="174">
        <f ca="1">NOW()</f>
        <v>45709.360352199074</v>
      </c>
      <c r="E12" s="77"/>
      <c r="F12" s="77"/>
      <c r="G12" s="171"/>
      <c r="H12" s="199">
        <v>5</v>
      </c>
      <c r="I12" s="177" t="s">
        <v>30</v>
      </c>
      <c r="J12" s="176">
        <f ca="1">SUMIF($R$15:$R$85,$H12,$S$15:$S$85)*3</f>
        <v>40.5</v>
      </c>
      <c r="K12" s="131">
        <f t="shared" ca="1" si="0"/>
        <v>0</v>
      </c>
      <c r="L12" s="202">
        <f ca="1">SUMIF($R$15:$R$85,$H12,$G$15:$G$85)</f>
        <v>0</v>
      </c>
      <c r="M12" s="168"/>
      <c r="O12" s="169"/>
      <c r="P12" s="169"/>
      <c r="Q12" s="169"/>
      <c r="R12" s="169"/>
      <c r="S12" s="169"/>
      <c r="T12" s="168"/>
    </row>
    <row r="13" spans="1:20" s="124" customFormat="1" ht="19.149999999999999">
      <c r="A13" s="70" t="s">
        <v>1</v>
      </c>
      <c r="B13" s="162" t="s">
        <v>11</v>
      </c>
      <c r="C13" s="163"/>
      <c r="D13" s="163"/>
      <c r="E13" s="163"/>
      <c r="F13" s="163"/>
      <c r="G13" s="165"/>
      <c r="H13" s="164"/>
      <c r="I13" s="132" t="s">
        <v>31</v>
      </c>
      <c r="J13" s="178">
        <f ca="1">SUM(J8:J12)</f>
        <v>175.5</v>
      </c>
      <c r="K13" s="133">
        <f t="shared" ca="1" si="0"/>
        <v>0</v>
      </c>
      <c r="L13" s="203">
        <f ca="1">SUM(L8:L12)</f>
        <v>0</v>
      </c>
      <c r="M13" s="163"/>
      <c r="O13" s="164"/>
      <c r="P13" s="164"/>
      <c r="Q13" s="164"/>
      <c r="R13" s="164"/>
      <c r="S13" s="164"/>
      <c r="T13" s="163"/>
    </row>
    <row r="14" spans="1:20" s="124" customFormat="1" ht="4.1500000000000004">
      <c r="A14" s="124" t="s">
        <v>1</v>
      </c>
      <c r="B14" s="162" t="s">
        <v>11</v>
      </c>
      <c r="C14" s="163"/>
      <c r="D14" s="163"/>
      <c r="E14" s="163"/>
      <c r="F14" s="163"/>
      <c r="G14" s="165"/>
      <c r="H14" s="165"/>
      <c r="I14" s="166"/>
      <c r="J14" s="166"/>
      <c r="K14" s="166"/>
      <c r="L14" s="166"/>
      <c r="M14" s="163"/>
      <c r="O14" s="164"/>
      <c r="P14" s="164"/>
      <c r="Q14" s="164"/>
      <c r="R14" s="164"/>
      <c r="S14" s="164"/>
      <c r="T14" s="163"/>
    </row>
    <row r="15" spans="1:20" s="130" customFormat="1" ht="19.149999999999999">
      <c r="A15" s="79" t="s">
        <v>1</v>
      </c>
      <c r="B15" s="119" t="s">
        <v>10</v>
      </c>
      <c r="C15" s="120" t="s">
        <v>4</v>
      </c>
      <c r="D15" s="120" t="s">
        <v>32</v>
      </c>
      <c r="E15" s="121"/>
      <c r="F15" s="157" t="s">
        <v>33</v>
      </c>
      <c r="G15" s="145" t="s">
        <v>16</v>
      </c>
      <c r="H15" s="120"/>
      <c r="I15" s="144" t="s">
        <v>34</v>
      </c>
      <c r="J15" s="144" t="s">
        <v>35</v>
      </c>
      <c r="K15" s="144" t="s">
        <v>36</v>
      </c>
      <c r="L15" s="144" t="s">
        <v>37</v>
      </c>
      <c r="M15" s="120"/>
      <c r="O15" s="80"/>
      <c r="P15" s="80"/>
      <c r="Q15" s="80"/>
      <c r="R15" s="80"/>
      <c r="S15" s="80"/>
      <c r="T15" s="81" t="s">
        <v>1</v>
      </c>
    </row>
    <row r="16" spans="1:20" s="130" customFormat="1" ht="19.149999999999999">
      <c r="A16" s="79" t="s">
        <v>1</v>
      </c>
      <c r="B16" s="186" t="s">
        <v>10</v>
      </c>
      <c r="C16" s="187" t="s">
        <v>38</v>
      </c>
      <c r="D16" s="187"/>
      <c r="E16" s="188"/>
      <c r="F16" s="189"/>
      <c r="G16" s="190"/>
      <c r="H16" s="190"/>
      <c r="I16" s="191"/>
      <c r="J16" s="191"/>
      <c r="K16" s="191"/>
      <c r="L16" s="191"/>
      <c r="M16" s="190"/>
      <c r="O16" s="143"/>
      <c r="P16" s="143"/>
      <c r="Q16" s="143"/>
      <c r="R16" s="143"/>
      <c r="S16" s="143"/>
      <c r="T16" s="143" t="s">
        <v>1</v>
      </c>
    </row>
    <row r="17" spans="1:20" ht="19.149999999999999">
      <c r="A17" s="70" t="s">
        <v>1</v>
      </c>
      <c r="B17" s="115" t="s">
        <v>10</v>
      </c>
      <c r="C17" s="192" t="str">
        <f ca="1">INDEX(TABEL,MATCH($Q17,TABEL_1e_KOLOM,0),MATCH(lagen_van_brand,TABEL_1e_RIJ,0))</f>
        <v>1. Omgeving / Perceel</v>
      </c>
      <c r="D17" s="193"/>
      <c r="E17" s="99"/>
      <c r="F17" s="100"/>
      <c r="G17" s="113"/>
      <c r="H17" s="113"/>
      <c r="I17" s="106"/>
      <c r="J17" s="106"/>
      <c r="K17" s="106"/>
      <c r="L17" s="106"/>
      <c r="M17" s="99"/>
      <c r="O17" s="78"/>
      <c r="P17" s="82" cm="1">
        <f t="array" aca="1" ref="P17" ca="1">MAX($P$15:OFFSET(P17,-1,0)+1)</f>
        <v>1</v>
      </c>
      <c r="Q17" s="134" t="str" cm="1">
        <f t="array" aca="1" ref="Q17" ca="1">INDEX(TABEL_1e_KOLOM,$P17+ROWS('Methodiek 2.1 - 20241031'!$A$2:$A$4)-1)</f>
        <v>1.1</v>
      </c>
      <c r="R17" s="84" t="str">
        <f ca="1">LEFT(Q17,1)</f>
        <v>1</v>
      </c>
      <c r="S17" s="78"/>
      <c r="T17" s="77" t="s">
        <v>1</v>
      </c>
    </row>
    <row r="18" spans="1:20" ht="75">
      <c r="A18" s="70" t="s">
        <v>1</v>
      </c>
      <c r="B18" s="115" t="s">
        <v>10</v>
      </c>
      <c r="C18" s="194" t="str">
        <f ca="1">$Q18</f>
        <v>1.1</v>
      </c>
      <c r="D18" s="195" t="str">
        <f ca="1">INDEX(TABEL,MATCH($Q18,TABEL_1e_KOLOM,0),MATCH(indicator,TABEL_1e_RIJ,0))</f>
        <v>Uitbreiding buiten perceel</v>
      </c>
      <c r="E18" s="101"/>
      <c r="F18" s="159"/>
      <c r="G18" s="196" t="str">
        <f ca="1">_xlfn.LET(_xlpm.keuze,(MATCH($F18,$I$15:$L$15,0)-1)*$S18,IF(ISERROR(_xlpm.keuze)=TRUE,"← kies",_xlpm.keuze))</f>
        <v>← kies</v>
      </c>
      <c r="H18" s="99"/>
      <c r="I18" s="107" t="str">
        <f ca="1">INDEX(TABEL,MATCH($Q18,TABEL_1e_KOLOM,0),MATCH(I$15,TABEL_1e_RIJ,0))</f>
        <v>Buiten de perceelgrenzen kan niet worden uitgebreid.</v>
      </c>
      <c r="J18" s="107" t="str">
        <f ca="1">INDEX(TABEL,MATCH($Q18,TABEL_1e_KOLOM,0),MATCH(J$15,TABEL_1e_RIJ,0))</f>
        <v>Uitbreiding buiten de perceelgrenzen is mogelijk tot 10% van het huidige perceel.</v>
      </c>
      <c r="K18" s="107" t="str">
        <f ca="1">INDEX(TABEL,MATCH($Q18,TABEL_1e_KOLOM,0),MATCH(K$15,TABEL_1e_RIJ,0))</f>
        <v>Uitbreiding buiten de perceelgrenzen is mogelijk tot 50% van het huidige perceel.</v>
      </c>
      <c r="L18" s="107" t="str">
        <f ca="1">INDEX(TABEL,MATCH($Q18,TABEL_1e_KOLOM,0),MATCH(L$15,TABEL_1e_RIJ,0))</f>
        <v>Uitbreiding buiten de perceelgrenzen is mogelijk voor meer dan 50% van het huidige perceel.</v>
      </c>
      <c r="M18" s="99"/>
      <c r="O18" s="78"/>
      <c r="P18" s="78"/>
      <c r="Q18" s="84" t="str">
        <f ca="1">OFFSET(Q18,-1,0)</f>
        <v>1.1</v>
      </c>
      <c r="R18" s="84" t="str">
        <f t="shared" ref="R18:R81" ca="1" si="1">LEFT(Q18,1)</f>
        <v>1</v>
      </c>
      <c r="S18" s="85">
        <f ca="1">INDEX(TABEL,MATCH($Q18,TABEL_1e_KOLOM,0),MATCH(weging,TABEL_1e_RIJ,0))</f>
        <v>1.5</v>
      </c>
      <c r="T18" s="77" t="s">
        <v>1</v>
      </c>
    </row>
    <row r="19" spans="1:20" ht="90">
      <c r="A19" s="70" t="s">
        <v>1</v>
      </c>
      <c r="B19" s="115" t="s">
        <v>39</v>
      </c>
      <c r="C19" s="102"/>
      <c r="D19" s="103" t="str">
        <f ca="1">INDEX(TABEL,MATCH($Q19,TABEL_1e_KOLOM,0),MATCH(toelichting_bij_indicator,TABEL_1e_RIJ,0))</f>
        <v>Bij voorkeur is uitbreiding buiten de perceelgrenzen mogelijk voor 50% of meer van het huidige perceel. Hoe meer er buiten de perceelgrenzen kan worden uitgebreid, des te eenvoudiger aan veranderende gebruikseisen kan worden voldaan. Deze indicator draagt bij aan uitbreidingsflexibiliteit.</v>
      </c>
      <c r="E19" s="102"/>
      <c r="F19" s="158" t="str">
        <f ca="1">INDEX(TABEL,MATCH($Q19,TABEL_1e_KOLOM,0),MATCH(vraag_bij_indicator,TABEL_1e_RIJ,0))</f>
        <v xml:space="preserve">Kan buiten perceelgrenzen worden uitgebreid, bijvoorbeeld voor meer parkeeroppervlak of bebouwd oppervlak? </v>
      </c>
      <c r="G19" s="146"/>
      <c r="H19" s="99"/>
      <c r="I19" s="108" t="str">
        <f ca="1">_xlfn.LET(_xlpm.toelichting,INDEX(TABEL,MATCH($Q19,TABEL_1e_KOLOM,0),MATCH(slecht_toelichting,TABEL_1e_RIJ,0)),IF(_xlpm.toelichting=0,"",_xlpm.toelichting))</f>
        <v/>
      </c>
      <c r="J19" s="108" t="str">
        <f ca="1">_xlfn.LET(_xlpm.toelichting,INDEX(TABEL,MATCH($Q19,TABEL_1e_KOLOM,0),MATCH(matig_toelichting,TABEL_1e_RIJ,0)),IF(_xlpm.toelichting=0,"",_xlpm.toelichting))</f>
        <v/>
      </c>
      <c r="K19" s="108" t="str">
        <f ca="1">_xlfn.LET(_xlpm.toelichting,INDEX(TABEL,MATCH($Q19,TABEL_1e_KOLOM,0),MATCH(goed_toelichting,TABEL_1e_RIJ,0)),IF(_xlpm.toelichting=0,"",_xlpm.toelichting))</f>
        <v/>
      </c>
      <c r="L19" s="108" t="str">
        <f ca="1">_xlfn.LET(_xlpm.toelichting,INDEX(TABEL,MATCH($Q19,TABEL_1e_KOLOM,0),MATCH(best_toelichting,TABEL_1e_RIJ,0)),IF(_xlpm.toelichting=0,"",_xlpm.toelichting))</f>
        <v/>
      </c>
      <c r="M19" s="99"/>
      <c r="O19" s="78"/>
      <c r="P19" s="78"/>
      <c r="Q19" s="84" t="str">
        <f ca="1">OFFSET(Q19,-1,0)</f>
        <v>1.1</v>
      </c>
      <c r="R19" s="84" t="str">
        <f t="shared" ca="1" si="1"/>
        <v>1</v>
      </c>
      <c r="S19" s="98"/>
      <c r="T19" s="77" t="s">
        <v>1</v>
      </c>
    </row>
    <row r="20" spans="1:20" ht="19.149999999999999">
      <c r="A20" s="70" t="s">
        <v>1</v>
      </c>
      <c r="B20" s="115" t="s">
        <v>10</v>
      </c>
      <c r="C20" s="192" t="str">
        <f ca="1">INDEX(TABEL,MATCH($Q20,TABEL_1e_KOLOM,0),MATCH(lagen_van_brand,TABEL_1e_RIJ,0))</f>
        <v>1. Omgeving / Perceel</v>
      </c>
      <c r="D20" s="193"/>
      <c r="E20" s="99"/>
      <c r="F20" s="100"/>
      <c r="G20" s="147"/>
      <c r="H20" s="99"/>
      <c r="I20" s="106"/>
      <c r="J20" s="106"/>
      <c r="K20" s="106"/>
      <c r="L20" s="106"/>
      <c r="M20" s="99"/>
      <c r="O20" s="78"/>
      <c r="P20" s="82" cm="1">
        <f t="array" aca="1" ref="P20" ca="1">MAX($P$15:OFFSET(P20,-1,0)+1)</f>
        <v>2</v>
      </c>
      <c r="Q20" s="134" t="str" cm="1">
        <f t="array" aca="1" ref="Q20" ca="1">INDEX(TABEL_1e_KOLOM,$P20+ROWS('Methodiek 2.1 - 20241031'!$A$2:$A$4)-1)</f>
        <v>1.2</v>
      </c>
      <c r="R20" s="84" t="str">
        <f t="shared" ca="1" si="1"/>
        <v>1</v>
      </c>
      <c r="S20" s="98"/>
      <c r="T20" s="77" t="s">
        <v>1</v>
      </c>
    </row>
    <row r="21" spans="1:20" ht="75">
      <c r="A21" s="70" t="s">
        <v>1</v>
      </c>
      <c r="B21" s="115" t="s">
        <v>10</v>
      </c>
      <c r="C21" s="194" t="str">
        <f ca="1">$Q21</f>
        <v>1.2</v>
      </c>
      <c r="D21" s="195" t="str">
        <f ca="1">INDEX(TABEL,MATCH($Q21,TABEL_1e_KOLOM,0),MATCH(indicator,TABEL_1e_RIJ,0))</f>
        <v>Uitbreiding binnen perceel</v>
      </c>
      <c r="E21" s="101"/>
      <c r="F21" s="159"/>
      <c r="G21" s="196" t="str">
        <f ca="1">_xlfn.LET(_xlpm.keuze,(MATCH($F21,$I$15:$L$15,0)-1)*$S21,IF(ISERROR(_xlpm.keuze)=TRUE,"← kies",_xlpm.keuze))</f>
        <v>← kies</v>
      </c>
      <c r="H21" s="99"/>
      <c r="I21" s="107" t="str">
        <f ca="1">INDEX(TABEL,MATCH($Q21,TABEL_1e_KOLOM,0),MATCH(I$15,TABEL_1e_RIJ,0))</f>
        <v>Binnen de perceelgrenzen kan niet worden uitgebreid.</v>
      </c>
      <c r="J21" s="107" t="str">
        <f ca="1">INDEX(TABEL,MATCH($Q21,TABEL_1e_KOLOM,0),MATCH(J$15,TABEL_1e_RIJ,0))</f>
        <v>Op 10% van het huidige perceel kunnen functies zoals parkeren of bebouwing worden toegevoegd.</v>
      </c>
      <c r="K21" s="107" t="str">
        <f ca="1">INDEX(TABEL,MATCH($Q21,TABEL_1e_KOLOM,0),MATCH(K$15,TABEL_1e_RIJ,0))</f>
        <v>Op 50% van het huidige perceel kunnen  functies zoals parkeren of bebouwing worden toegevoegd.</v>
      </c>
      <c r="L21" s="107" t="str">
        <f ca="1">INDEX(TABEL,MATCH($Q21,TABEL_1e_KOLOM,0),MATCH(L$15,TABEL_1e_RIJ,0))</f>
        <v>Op meer dan 50% van het huidige perceel kunnen functies zoals parkeren of bebouwing worden toegevoegd.</v>
      </c>
      <c r="M21" s="99"/>
      <c r="O21" s="78"/>
      <c r="P21" s="78"/>
      <c r="Q21" s="84" t="str">
        <f ca="1">OFFSET(Q21,-1,0)</f>
        <v>1.2</v>
      </c>
      <c r="R21" s="84" t="str">
        <f t="shared" ca="1" si="1"/>
        <v>1</v>
      </c>
      <c r="S21" s="85">
        <f ca="1">INDEX(TABEL,MATCH($Q21,TABEL_1e_KOLOM,0),MATCH(weging,TABEL_1e_RIJ,0))</f>
        <v>1.5</v>
      </c>
      <c r="T21" s="77" t="s">
        <v>1</v>
      </c>
    </row>
    <row r="22" spans="1:20" ht="105">
      <c r="A22" s="70" t="s">
        <v>1</v>
      </c>
      <c r="B22" s="115" t="s">
        <v>39</v>
      </c>
      <c r="C22" s="101"/>
      <c r="D22" s="103" t="str">
        <f ca="1">INDEX(TABEL,MATCH($Q22,TABEL_1e_KOLOM,0),MATCH(toelichting_bij_indicator,TABEL_1e_RIJ,0))</f>
        <v xml:space="preserve">Het is wenselijk dat op meer dan 50% van het huidige perceel kan worden uitgebreid (ten behoeve van functies zoals parkeren of bebouwing). Hoe meer er binnen de perceelgrenzen kan worden uitgebreid, des te eenvoudiger aan veranderende gebruikseisen kan worden voldaan. Deze indicator draagt bij aan uitbreidingsflexibiliteit. </v>
      </c>
      <c r="E22" s="102"/>
      <c r="F22" s="158" t="str">
        <f ca="1">INDEX(TABEL,MATCH($Q22,TABEL_1e_KOLOM,0),MATCH(vraag_bij_indicator,TABEL_1e_RIJ,0))</f>
        <v>Kan binnen perceelgrenzen worden uitgebreid, bijvoorbeeld voor meer parkeeroppervlak of bebouwd oppervlak?</v>
      </c>
      <c r="G22" s="146"/>
      <c r="H22" s="99"/>
      <c r="I22" s="108" t="str">
        <f ca="1">_xlfn.LET(_xlpm.toelichting,INDEX(TABEL,MATCH($Q22,TABEL_1e_KOLOM,0),MATCH(slecht_toelichting,TABEL_1e_RIJ,0)),IF(_xlpm.toelichting=0,"",_xlpm.toelichting))</f>
        <v/>
      </c>
      <c r="J22" s="108" t="str">
        <f ca="1">_xlfn.LET(_xlpm.toelichting,INDEX(TABEL,MATCH($Q22,TABEL_1e_KOLOM,0),MATCH(matig_toelichting,TABEL_1e_RIJ,0)),IF(_xlpm.toelichting=0,"",_xlpm.toelichting))</f>
        <v/>
      </c>
      <c r="K22" s="108" t="str">
        <f ca="1">_xlfn.LET(_xlpm.toelichting,INDEX(TABEL,MATCH($Q22,TABEL_1e_KOLOM,0),MATCH(goed_toelichting,TABEL_1e_RIJ,0)),IF(_xlpm.toelichting=0,"",_xlpm.toelichting))</f>
        <v/>
      </c>
      <c r="L22" s="108" t="str">
        <f ca="1">_xlfn.LET(_xlpm.toelichting,INDEX(TABEL,MATCH($Q22,TABEL_1e_KOLOM,0),MATCH(best_toelichting,TABEL_1e_RIJ,0)),IF(_xlpm.toelichting=0,"",_xlpm.toelichting))</f>
        <v/>
      </c>
      <c r="M22" s="99"/>
      <c r="O22" s="78"/>
      <c r="P22" s="78"/>
      <c r="Q22" s="84" t="str">
        <f ca="1">OFFSET(Q22,-1,0)</f>
        <v>1.2</v>
      </c>
      <c r="R22" s="84" t="str">
        <f t="shared" ca="1" si="1"/>
        <v>1</v>
      </c>
      <c r="S22" s="98"/>
      <c r="T22" s="77" t="s">
        <v>1</v>
      </c>
    </row>
    <row r="23" spans="1:20" customFormat="1" ht="19.149999999999999">
      <c r="A23" s="70" t="s">
        <v>1</v>
      </c>
      <c r="B23" s="115" t="s">
        <v>10</v>
      </c>
      <c r="C23" s="192" t="str">
        <f ca="1">INDEX(TABEL,MATCH($Q23,TABEL_1e_KOLOM,0),MATCH(lagen_van_brand,TABEL_1e_RIJ,0))</f>
        <v>2. Constructie</v>
      </c>
      <c r="D23" s="193"/>
      <c r="E23" s="99"/>
      <c r="F23" s="100"/>
      <c r="G23" s="147"/>
      <c r="H23" s="99"/>
      <c r="I23" s="106"/>
      <c r="J23" s="106"/>
      <c r="K23" s="106"/>
      <c r="L23" s="106"/>
      <c r="M23" s="99"/>
      <c r="N23" s="14"/>
      <c r="O23" s="78"/>
      <c r="P23" s="82" cm="1">
        <f t="array" aca="1" ref="P23" ca="1">MAX($P$15:OFFSET(P23,-1,0)+1)</f>
        <v>3</v>
      </c>
      <c r="Q23" s="134" t="str" cm="1">
        <f t="array" aca="1" ref="Q23" ca="1">INDEX(TABEL_1e_KOLOM,$P23+ROWS('Methodiek 2.1 - 20241031'!$A$2:$A$4)-1)</f>
        <v>2.1</v>
      </c>
      <c r="R23" s="84" t="str">
        <f t="shared" ca="1" si="1"/>
        <v>2</v>
      </c>
      <c r="S23" s="98"/>
      <c r="T23" s="77" t="s">
        <v>1</v>
      </c>
    </row>
    <row r="24" spans="1:20" ht="60">
      <c r="A24" s="70" t="s">
        <v>1</v>
      </c>
      <c r="B24" s="115" t="s">
        <v>10</v>
      </c>
      <c r="C24" s="194" t="str">
        <f ca="1">$Q24</f>
        <v>2.1</v>
      </c>
      <c r="D24" s="195" t="str">
        <f ca="1">INDEX(TABEL,MATCH($Q24,TABEL_1e_KOLOM,0),MATCH(indicator,TABEL_1e_RIJ,0))</f>
        <v>Beschikbaar vloeroppervlak gebouw</v>
      </c>
      <c r="E24" s="101"/>
      <c r="F24" s="159"/>
      <c r="G24" s="196" t="str">
        <f ca="1">_xlfn.LET(_xlpm.keuze,(MATCH($F24,$I$15:$L$15,0)-1)*$S24,IF(ISERROR(_xlpm.keuze)=TRUE,"← kies",_xlpm.keuze))</f>
        <v>← kies</v>
      </c>
      <c r="H24" s="99"/>
      <c r="I24" s="107" t="str">
        <f ca="1">INDEX(TABEL,MATCH($Q24,TABEL_1e_KOLOM,0),MATCH(I$15,TABEL_1e_RIJ,0))</f>
        <v>Minder dan 200 vierkante meter of meer dan 20.000 vierkante meter.</v>
      </c>
      <c r="J24" s="107" t="str">
        <f ca="1">INDEX(TABEL,MATCH($Q24,TABEL_1e_KOLOM,0),MATCH(J$15,TABEL_1e_RIJ,0))</f>
        <v>Tussen 200 en 500 vierkante meter of tussen 10.000 en 20.000 vierkante meter.</v>
      </c>
      <c r="K24" s="107" t="str">
        <f ca="1">INDEX(TABEL,MATCH($Q24,TABEL_1e_KOLOM,0),MATCH(K$15,TABEL_1e_RIJ,0))</f>
        <v>Tussen 500 en 1.000 vierkante meter of tussen 5.000 en 10.000 vierkante meter.</v>
      </c>
      <c r="L24" s="107" t="str">
        <f ca="1">INDEX(TABEL,MATCH($Q24,TABEL_1e_KOLOM,0),MATCH(L$15,TABEL_1e_RIJ,0))</f>
        <v>Tussen 1.000 en 5.000 vierkante meter.</v>
      </c>
      <c r="M24" s="99"/>
      <c r="O24" s="78"/>
      <c r="P24" s="78"/>
      <c r="Q24" s="84" t="str">
        <f ca="1">OFFSET(Q24,-1,0)</f>
        <v>2.1</v>
      </c>
      <c r="R24" s="84" t="str">
        <f t="shared" ca="1" si="1"/>
        <v>2</v>
      </c>
      <c r="S24" s="85">
        <f ca="1">INDEX(TABEL,MATCH($Q24,TABEL_1e_KOLOM,0),MATCH(weging,TABEL_1e_RIJ,0))</f>
        <v>3</v>
      </c>
      <c r="T24" s="77" t="s">
        <v>1</v>
      </c>
    </row>
    <row r="25" spans="1:20" ht="150">
      <c r="A25" s="70" t="s">
        <v>1</v>
      </c>
      <c r="B25" s="115" t="s">
        <v>39</v>
      </c>
      <c r="C25" s="102"/>
      <c r="D25" s="103" t="str">
        <f ca="1">INDEX(TABEL,MATCH($Q25,TABEL_1e_KOLOM,0),MATCH(toelichting_bij_indicator,TABEL_1e_RIJ,0))</f>
        <v>Bij voorkeur is het beschikbare vloeroppervlak van het gebouw tussen de 500 en 10.000 vierkante meter. Als het beschikbaar vloeroppervlak niet te klein of te groot is, nemen de mogelijkheden voor hergebruik van het gebouw toe. Op deze manier kunnen diverse gebruikers worden gehuisvest en kan tegemoet worden gekomen aan veranderende eisen met betrekking tot de inrichting en kwaliteit van het gebouw. Deze indicator draagt bij aan alle vormen van flexibiliteit.</v>
      </c>
      <c r="E25" s="102"/>
      <c r="F25" s="158" t="str">
        <f ca="1">INDEX(TABEL,MATCH($Q25,TABEL_1e_KOLOM,0),MATCH(vraag_bij_indicator,TABEL_1e_RIJ,0))</f>
        <v xml:space="preserve">Hoe groot is het beschikbaar vloeroppervlak van het gebouw (in vierkante meter)? </v>
      </c>
      <c r="G25" s="146"/>
      <c r="H25" s="99"/>
      <c r="I25" s="108" t="str">
        <f ca="1">_xlfn.LET(_xlpm.toelichting,INDEX(TABEL,MATCH($Q25,TABEL_1e_KOLOM,0),MATCH(slecht_toelichting,TABEL_1e_RIJ,0)),IF(_xlpm.toelichting=0,"",_xlpm.toelichting))</f>
        <v/>
      </c>
      <c r="J25" s="108" t="str">
        <f ca="1">_xlfn.LET(_xlpm.toelichting,INDEX(TABEL,MATCH($Q25,TABEL_1e_KOLOM,0),MATCH(matig_toelichting,TABEL_1e_RIJ,0)),IF(_xlpm.toelichting=0,"",_xlpm.toelichting))</f>
        <v/>
      </c>
      <c r="K25" s="108" t="str">
        <f ca="1">_xlfn.LET(_xlpm.toelichting,INDEX(TABEL,MATCH($Q25,TABEL_1e_KOLOM,0),MATCH(goed_toelichting,TABEL_1e_RIJ,0)),IF(_xlpm.toelichting=0,"",_xlpm.toelichting))</f>
        <v/>
      </c>
      <c r="L25" s="108" t="str">
        <f ca="1">_xlfn.LET(_xlpm.toelichting,INDEX(TABEL,MATCH($Q25,TABEL_1e_KOLOM,0),MATCH(best_toelichting,TABEL_1e_RIJ,0)),IF(_xlpm.toelichting=0,"",_xlpm.toelichting))</f>
        <v/>
      </c>
      <c r="M25" s="99"/>
      <c r="O25" s="78"/>
      <c r="P25" s="78"/>
      <c r="Q25" s="84" t="str">
        <f ca="1">OFFSET(Q25,-1,0)</f>
        <v>2.1</v>
      </c>
      <c r="R25" s="84" t="str">
        <f t="shared" ca="1" si="1"/>
        <v>2</v>
      </c>
      <c r="S25" s="78"/>
      <c r="T25" s="77" t="s">
        <v>1</v>
      </c>
    </row>
    <row r="26" spans="1:20" ht="19.149999999999999">
      <c r="A26" s="70" t="s">
        <v>1</v>
      </c>
      <c r="B26" s="115" t="s">
        <v>10</v>
      </c>
      <c r="C26" s="192" t="str">
        <f ca="1">INDEX(TABEL,MATCH($Q26,TABEL_1e_KOLOM,0),MATCH(lagen_van_brand,TABEL_1e_RIJ,0))</f>
        <v>2. Constructie</v>
      </c>
      <c r="D26" s="193"/>
      <c r="E26" s="99"/>
      <c r="F26" s="100"/>
      <c r="G26" s="147"/>
      <c r="H26" s="99"/>
      <c r="I26" s="106"/>
      <c r="J26" s="106"/>
      <c r="K26" s="106"/>
      <c r="L26" s="106"/>
      <c r="M26" s="99"/>
      <c r="O26" s="78"/>
      <c r="P26" s="82" cm="1">
        <f t="array" aca="1" ref="P26" ca="1">MAX($P$15:OFFSET(P26,-1,0)+1)</f>
        <v>4</v>
      </c>
      <c r="Q26" s="134" t="str" cm="1">
        <f t="array" aca="1" ref="Q26" ca="1">INDEX(TABEL_1e_KOLOM,$P26+ROWS('Methodiek 2.1 - 20241031'!$A$2:$A$4)-1)</f>
        <v>2.2</v>
      </c>
      <c r="R26" s="84" t="str">
        <f t="shared" ca="1" si="1"/>
        <v>2</v>
      </c>
      <c r="S26" s="78"/>
      <c r="T26" s="77" t="s">
        <v>1</v>
      </c>
    </row>
    <row r="27" spans="1:20" ht="60">
      <c r="A27" s="70" t="s">
        <v>1</v>
      </c>
      <c r="B27" s="115" t="s">
        <v>10</v>
      </c>
      <c r="C27" s="194" t="str">
        <f ca="1">$Q27</f>
        <v>2.2</v>
      </c>
      <c r="D27" s="195" t="str">
        <f ca="1">INDEX(TABEL,MATCH($Q27,TABEL_1e_KOLOM,0),MATCH(indicator,TABEL_1e_RIJ,0))</f>
        <v>Beschikbaar vloeroppervlak verdiepingen</v>
      </c>
      <c r="E27" s="101"/>
      <c r="F27" s="159"/>
      <c r="G27" s="196" t="str">
        <f ca="1">_xlfn.LET(_xlpm.keuze,(MATCH($F27,$I$15:$L$15,0)-1)*$S27,IF(ISERROR(_xlpm.keuze)=TRUE,"← kies",_xlpm.keuze))</f>
        <v>← kies</v>
      </c>
      <c r="H27" s="99"/>
      <c r="I27" s="107" t="str">
        <f ca="1">INDEX(TABEL,MATCH($Q27,TABEL_1e_KOLOM,0),MATCH(I$15,TABEL_1e_RIJ,0))</f>
        <v>Minder dan 50 vierkante meter of meer dan 10.000 vierkante meter.</v>
      </c>
      <c r="J27" s="107" t="str">
        <f ca="1">INDEX(TABEL,MATCH($Q27,TABEL_1e_KOLOM,0),MATCH(J$15,TABEL_1e_RIJ,0))</f>
        <v>Tussen 50 en 200 vierkante meter of tussen 5.000 en 10.000 vierkante meter.</v>
      </c>
      <c r="K27" s="107" t="str">
        <f ca="1">INDEX(TABEL,MATCH($Q27,TABEL_1e_KOLOM,0),MATCH(K$15,TABEL_1e_RIJ,0))</f>
        <v>Tussen 200 en 500 vierkante meter of tussen 2.000 en 5.000 vierkante meter.</v>
      </c>
      <c r="L27" s="107" t="str">
        <f ca="1">INDEX(TABEL,MATCH($Q27,TABEL_1e_KOLOM,0),MATCH(L$15,TABEL_1e_RIJ,0))</f>
        <v>Tussen 500 en 2.000 vierkante meter.</v>
      </c>
      <c r="M27" s="99"/>
      <c r="O27" s="78"/>
      <c r="P27" s="78"/>
      <c r="Q27" s="84" t="str">
        <f ca="1">OFFSET(Q27,-1,0)</f>
        <v>2.2</v>
      </c>
      <c r="R27" s="84" t="str">
        <f t="shared" ca="1" si="1"/>
        <v>2</v>
      </c>
      <c r="S27" s="85">
        <f ca="1">INDEX(TABEL,MATCH($Q27,TABEL_1e_KOLOM,0),MATCH(weging,TABEL_1e_RIJ,0))</f>
        <v>3</v>
      </c>
      <c r="T27" s="77" t="s">
        <v>1</v>
      </c>
    </row>
    <row r="28" spans="1:20" ht="165">
      <c r="A28" s="70" t="s">
        <v>1</v>
      </c>
      <c r="B28" s="115" t="s">
        <v>39</v>
      </c>
      <c r="C28" s="101"/>
      <c r="D28" s="103" t="str">
        <f ca="1">INDEX(TABEL,MATCH($Q28,TABEL_1e_KOLOM,0),MATCH(toelichting_bij_indicator,TABEL_1e_RIJ,0))</f>
        <v>Bij voorkeur is het gemiddelde beschikbare vloeroppervlak per verdieping tussen de 200 en 5000 vierkante meter. Door het beschikbaar vloeroppervlak niet te klein of te groot te maken, nemen de mogelijkheden voor hergebruik van het gebouw toe. Op deze manier kunnen diverse gebruikers worden gehuisvest en kan tegemoet worden gekomen aan veranderende eisen met betrekking tot de inrichting en kwaliteit van het gebouw. Deze indicator draagt bij aan alle vormen van flexibiliteit.</v>
      </c>
      <c r="E28" s="102"/>
      <c r="F28" s="158" t="str">
        <f ca="1">INDEX(TABEL,MATCH($Q28,TABEL_1e_KOLOM,0),MATCH(vraag_bij_indicator,TABEL_1e_RIJ,0))</f>
        <v>Hoe groot is het gemiddelde vloeroppervlak per verdieping (in vierkante meter)?</v>
      </c>
      <c r="G28" s="146"/>
      <c r="H28" s="99"/>
      <c r="I28" s="108" t="str">
        <f ca="1">_xlfn.LET(_xlpm.toelichting,INDEX(TABEL,MATCH($Q28,TABEL_1e_KOLOM,0),MATCH(slecht_toelichting,TABEL_1e_RIJ,0)),IF(_xlpm.toelichting=0,"",_xlpm.toelichting))</f>
        <v/>
      </c>
      <c r="J28" s="108" t="str">
        <f ca="1">_xlfn.LET(_xlpm.toelichting,INDEX(TABEL,MATCH($Q28,TABEL_1e_KOLOM,0),MATCH(matig_toelichting,TABEL_1e_RIJ,0)),IF(_xlpm.toelichting=0,"",_xlpm.toelichting))</f>
        <v/>
      </c>
      <c r="K28" s="108" t="str">
        <f ca="1">_xlfn.LET(_xlpm.toelichting,INDEX(TABEL,MATCH($Q28,TABEL_1e_KOLOM,0),MATCH(goed_toelichting,TABEL_1e_RIJ,0)),IF(_xlpm.toelichting=0,"",_xlpm.toelichting))</f>
        <v/>
      </c>
      <c r="L28" s="108" t="str">
        <f ca="1">_xlfn.LET(_xlpm.toelichting,INDEX(TABEL,MATCH($Q28,TABEL_1e_KOLOM,0),MATCH(best_toelichting,TABEL_1e_RIJ,0)),IF(_xlpm.toelichting=0,"",_xlpm.toelichting))</f>
        <v/>
      </c>
      <c r="M28" s="99"/>
      <c r="O28" s="78"/>
      <c r="P28" s="78"/>
      <c r="Q28" s="84" t="str">
        <f ca="1">OFFSET(Q28,-1,0)</f>
        <v>2.2</v>
      </c>
      <c r="R28" s="84" t="str">
        <f t="shared" ca="1" si="1"/>
        <v>2</v>
      </c>
      <c r="S28" s="98"/>
      <c r="T28" s="77" t="s">
        <v>1</v>
      </c>
    </row>
    <row r="29" spans="1:20" ht="19.149999999999999">
      <c r="A29" s="70" t="s">
        <v>1</v>
      </c>
      <c r="B29" s="115" t="s">
        <v>10</v>
      </c>
      <c r="C29" s="192" t="str">
        <f ca="1">INDEX(TABEL,MATCH($Q29,TABEL_1e_KOLOM,0),MATCH(lagen_van_brand,TABEL_1e_RIJ,0))</f>
        <v>2. Constructie</v>
      </c>
      <c r="D29" s="193"/>
      <c r="E29" s="99"/>
      <c r="F29" s="100"/>
      <c r="G29" s="147"/>
      <c r="H29" s="99"/>
      <c r="I29" s="106"/>
      <c r="J29" s="106"/>
      <c r="K29" s="106"/>
      <c r="L29" s="106"/>
      <c r="M29" s="99"/>
      <c r="O29" s="78"/>
      <c r="P29" s="82" cm="1">
        <f t="array" aca="1" ref="P29" ca="1">MAX($P$15:OFFSET(P29,-1,0)+1)</f>
        <v>5</v>
      </c>
      <c r="Q29" s="134" t="str" cm="1">
        <f t="array" aca="1" ref="Q29" ca="1">INDEX(TABEL_1e_KOLOM,$P29+ROWS('Methodiek 2.1 - 20241031'!$A$2:$A$4)-1)</f>
        <v>2.3</v>
      </c>
      <c r="R29" s="84" t="str">
        <f t="shared" ca="1" si="1"/>
        <v>2</v>
      </c>
      <c r="S29" s="98"/>
      <c r="T29" s="77" t="s">
        <v>1</v>
      </c>
    </row>
    <row r="30" spans="1:20" ht="120">
      <c r="A30" s="70" t="s">
        <v>1</v>
      </c>
      <c r="B30" s="115" t="s">
        <v>10</v>
      </c>
      <c r="C30" s="194" t="str">
        <f ca="1">$Q30</f>
        <v>2.3</v>
      </c>
      <c r="D30" s="195" t="str">
        <f ca="1">INDEX(TABEL,MATCH($Q30,TABEL_1e_KOLOM,0),MATCH(indicator,TABEL_1e_RIJ,0))</f>
        <v>Demontabiliteit casco</v>
      </c>
      <c r="E30" s="101"/>
      <c r="F30" s="159"/>
      <c r="G30" s="196" t="str">
        <f ca="1">_xlfn.LET(_xlpm.keuze,(MATCH($F30,$I$15:$L$15,0)-1)*$S30,IF(ISERROR(_xlpm.keuze)=TRUE,"← kies",_xlpm.keuze))</f>
        <v>← kies</v>
      </c>
      <c r="H30" s="99"/>
      <c r="I30" s="107" t="str">
        <f ca="1">INDEX(TABEL,MATCH($Q30,TABEL_1e_KOLOM,0),MATCH(I$15,TABEL_1e_RIJ,0))</f>
        <v>Elementen van het casco zijn alleen met ingrijpende en/of kostbare middelen te demonteren.</v>
      </c>
      <c r="J30" s="107" t="str">
        <f ca="1">INDEX(TABEL,MATCH($Q30,TABEL_1e_KOLOM,0),MATCH(J$15,TABEL_1e_RIJ,0))</f>
        <v>Een klein deel van het casco is relatief eenvoudig te demonteren. Voor de overige onderdelen van het casco zijn ingrijpende maatregelen of middelen nodig.</v>
      </c>
      <c r="K30" s="107" t="str">
        <f ca="1">INDEX(TABEL,MATCH($Q30,TABEL_1e_KOLOM,0),MATCH(K$15,TABEL_1e_RIJ,0))</f>
        <v>Een groot deel van het casco is relatief eenvoudig te demonteren. Voor de overige onderdelen van het casco zijn ingrijpende maatregelen of middelen nodig.</v>
      </c>
      <c r="L30" s="107" t="str">
        <f ca="1">INDEX(TABEL,MATCH($Q30,TABEL_1e_KOLOM,0),MATCH(L$15,TABEL_1e_RIJ,0))</f>
        <v xml:space="preserve">Vrijwel het gehele casco is relatief eenvoudig te demonteren. </v>
      </c>
      <c r="M30" s="99"/>
      <c r="O30" s="78"/>
      <c r="P30" s="78"/>
      <c r="Q30" s="84" t="str">
        <f ca="1">OFFSET(Q30,-1,0)</f>
        <v>2.3</v>
      </c>
      <c r="R30" s="84" t="str">
        <f t="shared" ca="1" si="1"/>
        <v>2</v>
      </c>
      <c r="S30" s="85">
        <f ca="1">INDEX(TABEL,MATCH($Q30,TABEL_1e_KOLOM,0),MATCH(weging,TABEL_1e_RIJ,0))</f>
        <v>3</v>
      </c>
      <c r="T30" s="77" t="s">
        <v>1</v>
      </c>
    </row>
    <row r="31" spans="1:20" ht="90">
      <c r="A31" s="70" t="s">
        <v>1</v>
      </c>
      <c r="B31" s="115" t="s">
        <v>39</v>
      </c>
      <c r="C31" s="102"/>
      <c r="D31" s="103" t="str">
        <f ca="1">INDEX(TABEL,MATCH($Q31,TABEL_1e_KOLOM,0),MATCH(toelichting_bij_indicator,TABEL_1e_RIJ,0))</f>
        <v xml:space="preserve">Idealiter is een groot deel van het gehele casco relatief eenvoudig te demonteren. Hoe eenvoudiger het casco kan worden gedemonteerd, des te makkelijker het is het gebouw of een gebouwdeel opnieuw in te delen, uit te breiden of af te stoten. Deze indicator draagt bij aan afstootflexibiliteit. </v>
      </c>
      <c r="E31" s="102"/>
      <c r="F31" s="158" t="str">
        <f ca="1">INDEX(TABEL,MATCH($Q31,TABEL_1e_KOLOM,0),MATCH(vraag_bij_indicator,TABEL_1e_RIJ,0))</f>
        <v>In hoeverre zijn onderdelen van het casco demontabel?</v>
      </c>
      <c r="G31" s="146"/>
      <c r="H31" s="99"/>
      <c r="I31" s="108" t="str">
        <f ca="1">_xlfn.LET(_xlpm.toelichting,INDEX(TABEL,MATCH($Q31,TABEL_1e_KOLOM,0),MATCH(slecht_toelichting,TABEL_1e_RIJ,0)),IF(_xlpm.toelichting=0,"",_xlpm.toelichting))</f>
        <v/>
      </c>
      <c r="J31" s="108" t="str">
        <f ca="1">_xlfn.LET(_xlpm.toelichting,INDEX(TABEL,MATCH($Q31,TABEL_1e_KOLOM,0),MATCH(matig_toelichting,TABEL_1e_RIJ,0)),IF(_xlpm.toelichting=0,"",_xlpm.toelichting))</f>
        <v/>
      </c>
      <c r="K31" s="108" t="str">
        <f ca="1">_xlfn.LET(_xlpm.toelichting,INDEX(TABEL,MATCH($Q31,TABEL_1e_KOLOM,0),MATCH(goed_toelichting,TABEL_1e_RIJ,0)),IF(_xlpm.toelichting=0,"",_xlpm.toelichting))</f>
        <v/>
      </c>
      <c r="L31" s="108" t="str">
        <f ca="1">_xlfn.LET(_xlpm.toelichting,INDEX(TABEL,MATCH($Q31,TABEL_1e_KOLOM,0),MATCH(best_toelichting,TABEL_1e_RIJ,0)),IF(_xlpm.toelichting=0,"",_xlpm.toelichting))</f>
        <v/>
      </c>
      <c r="M31" s="99"/>
      <c r="O31" s="78"/>
      <c r="P31" s="78"/>
      <c r="Q31" s="84" t="str">
        <f ca="1">OFFSET(Q31,-1,0)</f>
        <v>2.3</v>
      </c>
      <c r="R31" s="84" t="str">
        <f t="shared" ca="1" si="1"/>
        <v>2</v>
      </c>
      <c r="S31" s="98"/>
      <c r="T31" s="77" t="s">
        <v>1</v>
      </c>
    </row>
    <row r="32" spans="1:20" ht="19.149999999999999">
      <c r="A32" s="70" t="s">
        <v>1</v>
      </c>
      <c r="B32" s="115" t="s">
        <v>10</v>
      </c>
      <c r="C32" s="192" t="str">
        <f ca="1">INDEX(TABEL,MATCH($Q32,TABEL_1e_KOLOM,0),MATCH(lagen_van_brand,TABEL_1e_RIJ,0))</f>
        <v>2. Constructie</v>
      </c>
      <c r="D32" s="193"/>
      <c r="E32" s="99"/>
      <c r="F32" s="100"/>
      <c r="G32" s="147"/>
      <c r="H32" s="99"/>
      <c r="I32" s="106"/>
      <c r="J32" s="106"/>
      <c r="K32" s="106"/>
      <c r="L32" s="106"/>
      <c r="M32" s="99"/>
      <c r="O32" s="78"/>
      <c r="P32" s="82" cm="1">
        <f t="array" aca="1" ref="P32" ca="1">MAX($P$15:OFFSET(P32,-1,0)+1)</f>
        <v>6</v>
      </c>
      <c r="Q32" s="134" t="str" cm="1">
        <f t="array" aca="1" ref="Q32" ca="1">INDEX(TABEL_1e_KOLOM,$P32+ROWS('Methodiek 2.1 - 20241031'!$A$2:$A$4)-1)</f>
        <v>2.4</v>
      </c>
      <c r="R32" s="84" t="str">
        <f t="shared" ca="1" si="1"/>
        <v>2</v>
      </c>
      <c r="S32" s="98"/>
      <c r="T32" s="77" t="s">
        <v>1</v>
      </c>
    </row>
    <row r="33" spans="1:20" ht="30">
      <c r="A33" s="70" t="s">
        <v>1</v>
      </c>
      <c r="B33" s="115" t="s">
        <v>10</v>
      </c>
      <c r="C33" s="194" t="str">
        <f ca="1">$Q33</f>
        <v>2.4</v>
      </c>
      <c r="D33" s="195" t="str">
        <f ca="1">INDEX(TABEL,MATCH($Q33,TABEL_1e_KOLOM,0),MATCH(indicator,TABEL_1e_RIJ,0))</f>
        <v>Vrije verdiepingshoogte</v>
      </c>
      <c r="E33" s="101"/>
      <c r="F33" s="159"/>
      <c r="G33" s="196" t="str">
        <f ca="1">_xlfn.LET(_xlpm.keuze,(MATCH($F33,$I$15:$L$15,0)-1)*$S33,IF(ISERROR(_xlpm.keuze)=TRUE,"← kies",_xlpm.keuze))</f>
        <v>← kies</v>
      </c>
      <c r="H33" s="99"/>
      <c r="I33" s="107" t="str">
        <f ca="1">INDEX(TABEL,MATCH($Q33,TABEL_1e_KOLOM,0),MATCH(I$15,TABEL_1e_RIJ,0))</f>
        <v>Minder dan 2.60 meter (BBL).</v>
      </c>
      <c r="J33" s="107" t="str">
        <f ca="1">INDEX(TABEL,MATCH($Q33,TABEL_1e_KOLOM,0),MATCH(J$15,TABEL_1e_RIJ,0))</f>
        <v>Tussen 2.60 meter en 3.00 meter.</v>
      </c>
      <c r="K33" s="107" t="str">
        <f ca="1">INDEX(TABEL,MATCH($Q33,TABEL_1e_KOLOM,0),MATCH(K$15,TABEL_1e_RIJ,0))</f>
        <v>Tussen 3.00 meter en 3.40 meter.</v>
      </c>
      <c r="L33" s="107" t="str">
        <f ca="1">INDEX(TABEL,MATCH($Q33,TABEL_1e_KOLOM,0),MATCH(L$15,TABEL_1e_RIJ,0))</f>
        <v>Meer dan 3.40 meter.</v>
      </c>
      <c r="M33" s="99"/>
      <c r="O33" s="78"/>
      <c r="P33" s="78"/>
      <c r="Q33" s="84" t="str">
        <f ca="1">OFFSET(Q33,-1,0)</f>
        <v>2.4</v>
      </c>
      <c r="R33" s="84" t="str">
        <f t="shared" ca="1" si="1"/>
        <v>2</v>
      </c>
      <c r="S33" s="85">
        <f ca="1">INDEX(TABEL,MATCH($Q33,TABEL_1e_KOLOM,0),MATCH(weging,TABEL_1e_RIJ,0))</f>
        <v>4.5</v>
      </c>
      <c r="T33" s="77" t="s">
        <v>1</v>
      </c>
    </row>
    <row r="34" spans="1:20" ht="195">
      <c r="A34" s="70" t="s">
        <v>1</v>
      </c>
      <c r="B34" s="115" t="s">
        <v>39</v>
      </c>
      <c r="C34" s="101"/>
      <c r="D34" s="103" t="str">
        <f ca="1">INDEX(TABEL,MATCH($Q34,TABEL_1e_KOLOM,0),MATCH(toelichting_bij_indicator,TABEL_1e_RIJ,0))</f>
        <v>Bij voorkeur is de vrije verdiepingshoogte minimaal drie meter. In het BBL is wettelijk vastgelegd dat de vrije verdiepingshoogte van een slaapkamer, woonkamer en keuken in een nieuwe woning 2,6 meter moet zijn. Bij kantoren is het daarbovenop wenselijk extra ruimte te hebben om een verlaagd plafond of verhoogde vloer te kunnen maken waarin installaties kunnen worden weggewerkt. Door de gemiddelde vrije verdiepingshoogte groter te maken, kan beter aan de toekomstige eisen van (diverse) gebruikers worden voldaan en neemt het adaptief vermogen van het gebouw toe.  Deze indicator draagt bij aan alle vormen van flexibiliteit.</v>
      </c>
      <c r="E34" s="102"/>
      <c r="F34" s="158" t="str">
        <f ca="1">INDEX(TABEL,MATCH($Q34,TABEL_1e_KOLOM,0),MATCH(vraag_bij_indicator,TABEL_1e_RIJ,0))</f>
        <v xml:space="preserve">Hoe groot is de minimale vrije verdiepingshoogte (tussen constructie-onderdelen)? </v>
      </c>
      <c r="G34" s="146"/>
      <c r="H34" s="99"/>
      <c r="I34" s="108" t="str">
        <f ca="1">_xlfn.LET(_xlpm.toelichting,INDEX(TABEL,MATCH($Q34,TABEL_1e_KOLOM,0),MATCH(slecht_toelichting,TABEL_1e_RIJ,0)),IF(_xlpm.toelichting=0,"",_xlpm.toelichting))</f>
        <v/>
      </c>
      <c r="J34" s="108" t="str">
        <f ca="1">_xlfn.LET(_xlpm.toelichting,INDEX(TABEL,MATCH($Q34,TABEL_1e_KOLOM,0),MATCH(matig_toelichting,TABEL_1e_RIJ,0)),IF(_xlpm.toelichting=0,"",_xlpm.toelichting))</f>
        <v/>
      </c>
      <c r="K34" s="108" t="str">
        <f ca="1">_xlfn.LET(_xlpm.toelichting,INDEX(TABEL,MATCH($Q34,TABEL_1e_KOLOM,0),MATCH(goed_toelichting,TABEL_1e_RIJ,0)),IF(_xlpm.toelichting=0,"",_xlpm.toelichting))</f>
        <v/>
      </c>
      <c r="L34" s="108" t="str">
        <f ca="1">_xlfn.LET(_xlpm.toelichting,INDEX(TABEL,MATCH($Q34,TABEL_1e_KOLOM,0),MATCH(best_toelichting,TABEL_1e_RIJ,0)),IF(_xlpm.toelichting=0,"",_xlpm.toelichting))</f>
        <v/>
      </c>
      <c r="M34" s="99"/>
      <c r="O34" s="78"/>
      <c r="P34" s="78"/>
      <c r="Q34" s="84" t="str">
        <f ca="1">OFFSET(Q34,-1,0)</f>
        <v>2.4</v>
      </c>
      <c r="R34" s="84" t="str">
        <f t="shared" ca="1" si="1"/>
        <v>2</v>
      </c>
      <c r="S34" s="78"/>
      <c r="T34" s="77" t="s">
        <v>1</v>
      </c>
    </row>
    <row r="35" spans="1:20" ht="19.149999999999999">
      <c r="A35" s="70" t="s">
        <v>1</v>
      </c>
      <c r="B35" s="115" t="s">
        <v>10</v>
      </c>
      <c r="C35" s="192" t="str">
        <f ca="1">INDEX(TABEL,MATCH($Q35,TABEL_1e_KOLOM,0),MATCH(lagen_van_brand,TABEL_1e_RIJ,0))</f>
        <v>2. Constructie</v>
      </c>
      <c r="D35" s="193"/>
      <c r="E35" s="99"/>
      <c r="F35" s="100"/>
      <c r="G35" s="147"/>
      <c r="H35" s="99"/>
      <c r="I35" s="106"/>
      <c r="J35" s="106"/>
      <c r="K35" s="106"/>
      <c r="L35" s="106"/>
      <c r="M35" s="99"/>
      <c r="O35" s="78"/>
      <c r="P35" s="82" cm="1">
        <f t="array" aca="1" ref="P35" ca="1">MAX($P$15:OFFSET(P35,-1,0)+1)</f>
        <v>7</v>
      </c>
      <c r="Q35" s="134" t="str" cm="1">
        <f t="array" aca="1" ref="Q35" ca="1">INDEX(TABEL_1e_KOLOM,$P35+ROWS('Methodiek 2.1 - 20241031'!$A$2:$A$4)-1)</f>
        <v>2.5</v>
      </c>
      <c r="R35" s="84" t="str">
        <f t="shared" ca="1" si="1"/>
        <v>2</v>
      </c>
      <c r="S35" s="78"/>
      <c r="T35" s="77" t="s">
        <v>1</v>
      </c>
    </row>
    <row r="36" spans="1:20" ht="30">
      <c r="A36" s="70" t="s">
        <v>1</v>
      </c>
      <c r="B36" s="115" t="s">
        <v>10</v>
      </c>
      <c r="C36" s="194" t="str">
        <f ca="1">$Q36</f>
        <v>2.5</v>
      </c>
      <c r="D36" s="195" t="str">
        <f ca="1">INDEX(TABEL,MATCH($Q36,TABEL_1e_KOLOM,0),MATCH(indicator,TABEL_1e_RIJ,0))</f>
        <v>Overdimensionering draagvermogen vloeren</v>
      </c>
      <c r="E36" s="101"/>
      <c r="F36" s="159"/>
      <c r="G36" s="196" t="str">
        <f ca="1">_xlfn.LET(_xlpm.keuze,(MATCH($F36,$I$15:$L$15,0)-1)*$S36,IF(ISERROR(_xlpm.keuze)=TRUE,"← kies",_xlpm.keuze))</f>
        <v>← kies</v>
      </c>
      <c r="H36" s="99"/>
      <c r="I36" s="107" t="str">
        <f ca="1">INDEX(TABEL,MATCH($Q36,TABEL_1e_KOLOM,0),MATCH(I$15,TABEL_1e_RIJ,0))</f>
        <v>&lt;3 kN/m²</v>
      </c>
      <c r="J36" s="107" t="str">
        <f ca="1">INDEX(TABEL,MATCH($Q36,TABEL_1e_KOLOM,0),MATCH(J$15,TABEL_1e_RIJ,0))</f>
        <v xml:space="preserve"> 3 - 3,5 kN/m²</v>
      </c>
      <c r="K36" s="107" t="str">
        <f ca="1">INDEX(TABEL,MATCH($Q36,TABEL_1e_KOLOM,0),MATCH(K$15,TABEL_1e_RIJ,0))</f>
        <v>3,5 - 4 kN/m²</v>
      </c>
      <c r="L36" s="107" t="str">
        <f ca="1">INDEX(TABEL,MATCH($Q36,TABEL_1e_KOLOM,0),MATCH(L$15,TABEL_1e_RIJ,0))</f>
        <v>4 kN/m² en sommige gebieden &gt; 8 kN/m²</v>
      </c>
      <c r="M36" s="99"/>
      <c r="O36" s="78"/>
      <c r="P36" s="78"/>
      <c r="Q36" s="84" t="str">
        <f ca="1">OFFSET(Q36,-1,0)</f>
        <v>2.5</v>
      </c>
      <c r="R36" s="84" t="str">
        <f t="shared" ca="1" si="1"/>
        <v>2</v>
      </c>
      <c r="S36" s="85">
        <f ca="1">INDEX(TABEL,MATCH($Q36,TABEL_1e_KOLOM,0),MATCH(weging,TABEL_1e_RIJ,0))</f>
        <v>4.5</v>
      </c>
      <c r="T36" s="77" t="s">
        <v>1</v>
      </c>
    </row>
    <row r="37" spans="1:20" ht="75">
      <c r="A37" s="70" t="s">
        <v>1</v>
      </c>
      <c r="B37" s="115" t="s">
        <v>39</v>
      </c>
      <c r="C37" s="102"/>
      <c r="D37" s="103" t="str">
        <f ca="1">INDEX(TABEL,MATCH($Q37,TABEL_1e_KOLOM,0),MATCH(toelichting_bij_indicator,TABEL_1e_RIJ,0))</f>
        <v>Hoe groter het draagvermogen van de vloeren, hoe makkelijker het gebouw ingedeeld kan worden en functiewijziging mogelijk is. De
normering van de minimale variabele belasting op vloeren verschilt namelijk per functie.</v>
      </c>
      <c r="E37" s="102"/>
      <c r="F37" s="158" t="str">
        <f ca="1">INDEX(TABEL,MATCH($Q37,TABEL_1e_KOLOM,0),MATCH(vraag_bij_indicator,TABEL_1e_RIJ,0))</f>
        <v>Hoe hoog is het draagvermogen van de vloeren in het gebouw?</v>
      </c>
      <c r="G37" s="146"/>
      <c r="H37" s="99"/>
      <c r="I37" s="108" t="str">
        <f ca="1">_xlfn.LET(_xlpm.toelichting,INDEX(TABEL,MATCH($Q37,TABEL_1e_KOLOM,0),MATCH(slecht_toelichting,TABEL_1e_RIJ,0)),IF(_xlpm.toelichting=0,"",_xlpm.toelichting))</f>
        <v/>
      </c>
      <c r="J37" s="108" t="str">
        <f ca="1">_xlfn.LET(_xlpm.toelichting,INDEX(TABEL,MATCH($Q37,TABEL_1e_KOLOM,0),MATCH(matig_toelichting,TABEL_1e_RIJ,0)),IF(_xlpm.toelichting=0,"",_xlpm.toelichting))</f>
        <v/>
      </c>
      <c r="K37" s="108" t="str">
        <f ca="1">_xlfn.LET(_xlpm.toelichting,INDEX(TABEL,MATCH($Q37,TABEL_1e_KOLOM,0),MATCH(goed_toelichting,TABEL_1e_RIJ,0)),IF(_xlpm.toelichting=0,"",_xlpm.toelichting))</f>
        <v/>
      </c>
      <c r="L37" s="108" t="str">
        <f ca="1">_xlfn.LET(_xlpm.toelichting,INDEX(TABEL,MATCH($Q37,TABEL_1e_KOLOM,0),MATCH(best_toelichting,TABEL_1e_RIJ,0)),IF(_xlpm.toelichting=0,"",_xlpm.toelichting))</f>
        <v/>
      </c>
      <c r="M37" s="99"/>
      <c r="O37" s="78"/>
      <c r="P37" s="78"/>
      <c r="Q37" s="84" t="str">
        <f ca="1">OFFSET(Q37,-1,0)</f>
        <v>2.5</v>
      </c>
      <c r="R37" s="84" t="str">
        <f t="shared" ca="1" si="1"/>
        <v>2</v>
      </c>
      <c r="S37" s="98"/>
      <c r="T37" s="77" t="s">
        <v>1</v>
      </c>
    </row>
    <row r="38" spans="1:20" ht="19.149999999999999">
      <c r="A38" s="70" t="s">
        <v>1</v>
      </c>
      <c r="B38" s="115" t="s">
        <v>10</v>
      </c>
      <c r="C38" s="192" t="str">
        <f ca="1">INDEX(TABEL,MATCH($Q38,TABEL_1e_KOLOM,0),MATCH(lagen_van_brand,TABEL_1e_RIJ,0))</f>
        <v>2. Constructie</v>
      </c>
      <c r="D38" s="193"/>
      <c r="E38" s="99"/>
      <c r="F38" s="100"/>
      <c r="G38" s="147"/>
      <c r="H38" s="99"/>
      <c r="I38" s="106"/>
      <c r="J38" s="106"/>
      <c r="K38" s="106"/>
      <c r="L38" s="106"/>
      <c r="M38" s="99"/>
      <c r="O38" s="78"/>
      <c r="P38" s="82" cm="1">
        <f t="array" aca="1" ref="P38" ca="1">MAX($P$15:OFFSET(P38,-1,0)+1)</f>
        <v>8</v>
      </c>
      <c r="Q38" s="134" t="str" cm="1">
        <f t="array" aca="1" ref="Q38" ca="1">INDEX(TABEL_1e_KOLOM,$P38+ROWS('Methodiek 2.1 - 20241031'!$A$2:$A$4)-1)</f>
        <v>2.6</v>
      </c>
      <c r="R38" s="84" t="str">
        <f t="shared" ca="1" si="1"/>
        <v>2</v>
      </c>
      <c r="S38" s="98"/>
      <c r="T38" s="77" t="s">
        <v>1</v>
      </c>
    </row>
    <row r="39" spans="1:20" ht="60">
      <c r="A39" s="70" t="s">
        <v>1</v>
      </c>
      <c r="B39" s="115" t="s">
        <v>10</v>
      </c>
      <c r="C39" s="194" t="str">
        <f ca="1">$Q39</f>
        <v>2.6</v>
      </c>
      <c r="D39" s="195" t="str">
        <f ca="1">INDEX(TABEL,MATCH($Q39,TABEL_1e_KOLOM,0),MATCH(indicator,TABEL_1e_RIJ,0))</f>
        <v xml:space="preserve">Afstand draagconstructie tot gevel </v>
      </c>
      <c r="E39" s="101"/>
      <c r="F39" s="159"/>
      <c r="G39" s="196" t="str">
        <f ca="1">_xlfn.LET(_xlpm.keuze,(MATCH($F39,$I$15:$L$15,0)-1)*$S39,IF(ISERROR(_xlpm.keuze)=TRUE,"← kies",_xlpm.keuze))</f>
        <v>← kies</v>
      </c>
      <c r="H39" s="99"/>
      <c r="I39" s="107" t="str">
        <f ca="1">INDEX(TABEL,MATCH($Q39,TABEL_1e_KOLOM,0),MATCH(I$15,TABEL_1e_RIJ,0))</f>
        <v>Draagconstructie (kolommen) binnen de gevel, stramien &lt; 5400 mm</v>
      </c>
      <c r="J39" s="107" t="str">
        <f ca="1">INDEX(TABEL,MATCH($Q39,TABEL_1e_KOLOM,0),MATCH(J$15,TABEL_1e_RIJ,0))</f>
        <v>Draagconstructie (kolommen) binnen de gevel, stramien 5400 mm - 8100 mm</v>
      </c>
      <c r="K39" s="107" t="str">
        <f ca="1">INDEX(TABEL,MATCH($Q39,TABEL_1e_KOLOM,0),MATCH(K$15,TABEL_1e_RIJ,0))</f>
        <v xml:space="preserve">Draagconstructie (kolommen) binnen de gevel, stramien &gt; 8100 mm </v>
      </c>
      <c r="L39" s="107" t="str">
        <f ca="1">INDEX(TABEL,MATCH($Q39,TABEL_1e_KOLOM,0),MATCH(L$15,TABEL_1e_RIJ,0))</f>
        <v>Geen draagconstructie (kolommen) binnen de gevel, vrije overspanning</v>
      </c>
      <c r="M39" s="99"/>
      <c r="O39" s="78"/>
      <c r="P39" s="78"/>
      <c r="Q39" s="84" t="str">
        <f ca="1">OFFSET(Q39,-1,0)</f>
        <v>2.6</v>
      </c>
      <c r="R39" s="84" t="str">
        <f t="shared" ca="1" si="1"/>
        <v>2</v>
      </c>
      <c r="S39" s="85">
        <f ca="1">INDEX(TABEL,MATCH($Q39,TABEL_1e_KOLOM,0),MATCH(weging,TABEL_1e_RIJ,0))</f>
        <v>1.5</v>
      </c>
      <c r="T39" s="77" t="s">
        <v>1</v>
      </c>
    </row>
    <row r="40" spans="1:20" ht="75">
      <c r="A40" s="70" t="s">
        <v>1</v>
      </c>
      <c r="B40" s="115" t="s">
        <v>39</v>
      </c>
      <c r="C40" s="101"/>
      <c r="D40" s="103" t="str">
        <f ca="1">INDEX(TABEL,MATCH($Q40,TABEL_1e_KOLOM,0),MATCH(toelichting_bij_indicator,TABEL_1e_RIJ,0))</f>
        <v>Mogelijkheid tot indeling volgens bepaalde stramienmaat/diepte van draagconstructie (kolom-, schijfplaatsing) tussen buitengevels</v>
      </c>
      <c r="E40" s="102"/>
      <c r="F40" s="158" t="str">
        <f ca="1">INDEX(TABEL,MATCH($Q40,TABEL_1e_KOLOM,0),MATCH(vraag_bij_indicator,TABEL_1e_RIJ,0))</f>
        <v>Op welke afstand staat de draagconstructie binnen de gevels in de diepte van het gebouw?</v>
      </c>
      <c r="G40" s="146"/>
      <c r="H40" s="99"/>
      <c r="I40" s="108" t="str">
        <f ca="1">_xlfn.LET(_xlpm.toelichting,INDEX(TABEL,MATCH($Q40,TABEL_1e_KOLOM,0),MATCH(slecht_toelichting,TABEL_1e_RIJ,0)),IF(_xlpm.toelichting=0,"",_xlpm.toelichting))</f>
        <v/>
      </c>
      <c r="J40" s="108" t="str">
        <f ca="1">_xlfn.LET(_xlpm.toelichting,INDEX(TABEL,MATCH($Q40,TABEL_1e_KOLOM,0),MATCH(matig_toelichting,TABEL_1e_RIJ,0)),IF(_xlpm.toelichting=0,"",_xlpm.toelichting))</f>
        <v/>
      </c>
      <c r="K40" s="108" t="str">
        <f ca="1">_xlfn.LET(_xlpm.toelichting,INDEX(TABEL,MATCH($Q40,TABEL_1e_KOLOM,0),MATCH(goed_toelichting,TABEL_1e_RIJ,0)),IF(_xlpm.toelichting=0,"",_xlpm.toelichting))</f>
        <v/>
      </c>
      <c r="L40" s="108" t="str">
        <f ca="1">_xlfn.LET(_xlpm.toelichting,INDEX(TABEL,MATCH($Q40,TABEL_1e_KOLOM,0),MATCH(best_toelichting,TABEL_1e_RIJ,0)),IF(_xlpm.toelichting=0,"",_xlpm.toelichting))</f>
        <v/>
      </c>
      <c r="M40" s="99"/>
      <c r="O40" s="78"/>
      <c r="P40" s="78"/>
      <c r="Q40" s="84" t="str">
        <f ca="1">OFFSET(Q40,-1,0)</f>
        <v>2.6</v>
      </c>
      <c r="R40" s="84" t="str">
        <f t="shared" ca="1" si="1"/>
        <v>2</v>
      </c>
      <c r="S40" s="98"/>
      <c r="T40" s="77" t="s">
        <v>1</v>
      </c>
    </row>
    <row r="41" spans="1:20" ht="19.149999999999999">
      <c r="A41" s="70" t="s">
        <v>1</v>
      </c>
      <c r="B41" s="115" t="s">
        <v>10</v>
      </c>
      <c r="C41" s="192" t="str">
        <f ca="1">INDEX(TABEL,MATCH($Q41,TABEL_1e_KOLOM,0),MATCH(lagen_van_brand,TABEL_1e_RIJ,0))</f>
        <v>2. Constructie</v>
      </c>
      <c r="D41" s="193"/>
      <c r="E41" s="99"/>
      <c r="F41" s="100"/>
      <c r="G41" s="147"/>
      <c r="H41" s="99"/>
      <c r="I41" s="106"/>
      <c r="J41" s="106"/>
      <c r="K41" s="106"/>
      <c r="L41" s="106"/>
      <c r="M41" s="99"/>
      <c r="O41" s="78"/>
      <c r="P41" s="82" cm="1">
        <f t="array" aca="1" ref="P41" ca="1">MAX($P$15:OFFSET(P41,-1,0)+1)</f>
        <v>9</v>
      </c>
      <c r="Q41" s="134" t="str" cm="1">
        <f t="array" aca="1" ref="Q41" ca="1">INDEX(TABEL_1e_KOLOM,$P41+ROWS('Methodiek 2.1 - 20241031'!$A$2:$A$4)-1)</f>
        <v>2.7</v>
      </c>
      <c r="R41" s="84" t="str">
        <f t="shared" ca="1" si="1"/>
        <v>2</v>
      </c>
      <c r="S41" s="98"/>
      <c r="T41" s="77" t="s">
        <v>1</v>
      </c>
    </row>
    <row r="42" spans="1:20" ht="45">
      <c r="A42" s="70" t="s">
        <v>1</v>
      </c>
      <c r="B42" s="115" t="s">
        <v>10</v>
      </c>
      <c r="C42" s="194" t="str">
        <f ca="1">$Q42</f>
        <v>2.7</v>
      </c>
      <c r="D42" s="195" t="str">
        <f ca="1">INDEX(TABEL,MATCH($Q42,TABEL_1e_KOLOM,0),MATCH(indicator,TABEL_1e_RIJ,0))</f>
        <v>Positionering leidingzones en schachten</v>
      </c>
      <c r="E42" s="101"/>
      <c r="F42" s="159"/>
      <c r="G42" s="196" t="str">
        <f ca="1">_xlfn.LET(_xlpm.keuze,(MATCH($F42,$I$15:$L$15,0)-1)*$S42,IF(ISERROR(_xlpm.keuze)=TRUE,"← kies",_xlpm.keuze))</f>
        <v>← kies</v>
      </c>
      <c r="H42" s="99"/>
      <c r="I42" s="107" t="str">
        <f ca="1">INDEX(TABEL,MATCH($Q42,TABEL_1e_KOLOM,0),MATCH(I$15,TABEL_1e_RIJ,0))</f>
        <v>Alleen op centraal niveau.</v>
      </c>
      <c r="J42" s="107" t="str">
        <f ca="1">INDEX(TABEL,MATCH($Q42,TABEL_1e_KOLOM,0),MATCH(J$15,TABEL_1e_RIJ,0))</f>
        <v>Op centraal niveau en incidenteel op unitniveau.</v>
      </c>
      <c r="K42" s="107" t="str">
        <f ca="1">INDEX(TABEL,MATCH($Q42,TABEL_1e_KOLOM,0),MATCH(K$15,TABEL_1e_RIJ,0))</f>
        <v>Op centraal niveau en beperkt op unitniveau.</v>
      </c>
      <c r="L42" s="107" t="str">
        <f ca="1">INDEX(TABEL,MATCH($Q42,TABEL_1e_KOLOM,0),MATCH(L$15,TABEL_1e_RIJ,0))</f>
        <v>Zowel op centraal- als volledig op unitniveau.</v>
      </c>
      <c r="M42" s="99"/>
      <c r="O42" s="78"/>
      <c r="P42" s="78"/>
      <c r="Q42" s="84" t="str">
        <f ca="1">OFFSET(Q42,-1,0)</f>
        <v>2.7</v>
      </c>
      <c r="R42" s="84" t="str">
        <f t="shared" ca="1" si="1"/>
        <v>2</v>
      </c>
      <c r="S42" s="85">
        <f ca="1">INDEX(TABEL,MATCH($Q42,TABEL_1e_KOLOM,0),MATCH(weging,TABEL_1e_RIJ,0))</f>
        <v>3</v>
      </c>
      <c r="T42" s="77" t="s">
        <v>1</v>
      </c>
    </row>
    <row r="43" spans="1:20" ht="105">
      <c r="A43" s="70" t="s">
        <v>1</v>
      </c>
      <c r="B43" s="115" t="s">
        <v>39</v>
      </c>
      <c r="C43" s="102"/>
      <c r="D43" s="103" t="str">
        <f ca="1">INDEX(TABEL,MATCH($Q43,TABEL_1e_KOLOM,0),MATCH(toelichting_bij_indicator,TABEL_1e_RIJ,0))</f>
        <v xml:space="preserve">Bij voorkeur zijn de leidingzones en verticale leidingschachten op centraal niveau en op unitniveau gepositioneerd. Door de leidingzones en de verticale leidingschachten zowel op centraal niveau als op unitniveau te positioneren, kan het gebouw eenvoudiger worden verkaveld of heringedeeld. </v>
      </c>
      <c r="E43" s="102"/>
      <c r="F43" s="158" t="str">
        <f ca="1">INDEX(TABEL,MATCH($Q43,TABEL_1e_KOLOM,0),MATCH(vraag_bij_indicator,TABEL_1e_RIJ,0))</f>
        <v>Zijn de leidingzones en verticale leidingschachten op centraal en/of lokaal unitniveau gepositioneerd?</v>
      </c>
      <c r="G43" s="146"/>
      <c r="H43" s="99"/>
      <c r="I43" s="108" t="str">
        <f ca="1">_xlfn.LET(_xlpm.toelichting,INDEX(TABEL,MATCH($Q43,TABEL_1e_KOLOM,0),MATCH(slecht_toelichting,TABEL_1e_RIJ,0)),IF(_xlpm.toelichting=0,"",_xlpm.toelichting))</f>
        <v/>
      </c>
      <c r="J43" s="108" t="str">
        <f ca="1">_xlfn.LET(_xlpm.toelichting,INDEX(TABEL,MATCH($Q43,TABEL_1e_KOLOM,0),MATCH(matig_toelichting,TABEL_1e_RIJ,0)),IF(_xlpm.toelichting=0,"",_xlpm.toelichting))</f>
        <v/>
      </c>
      <c r="K43" s="108" t="str">
        <f ca="1">_xlfn.LET(_xlpm.toelichting,INDEX(TABEL,MATCH($Q43,TABEL_1e_KOLOM,0),MATCH(goed_toelichting,TABEL_1e_RIJ,0)),IF(_xlpm.toelichting=0,"",_xlpm.toelichting))</f>
        <v/>
      </c>
      <c r="L43" s="108" t="str">
        <f ca="1">_xlfn.LET(_xlpm.toelichting,INDEX(TABEL,MATCH($Q43,TABEL_1e_KOLOM,0),MATCH(best_toelichting,TABEL_1e_RIJ,0)),IF(_xlpm.toelichting=0,"",_xlpm.toelichting))</f>
        <v/>
      </c>
      <c r="M43" s="99"/>
      <c r="O43" s="78"/>
      <c r="P43" s="78"/>
      <c r="Q43" s="84" t="str">
        <f ca="1">OFFSET(Q43,-1,0)</f>
        <v>2.7</v>
      </c>
      <c r="R43" s="84" t="str">
        <f t="shared" ca="1" si="1"/>
        <v>2</v>
      </c>
      <c r="S43" s="78"/>
      <c r="T43" s="77" t="s">
        <v>1</v>
      </c>
    </row>
    <row r="44" spans="1:20" ht="19.149999999999999">
      <c r="A44" s="70" t="s">
        <v>1</v>
      </c>
      <c r="B44" s="115" t="s">
        <v>10</v>
      </c>
      <c r="C44" s="192" t="str">
        <f ca="1">INDEX(TABEL,MATCH($Q44,TABEL_1e_KOLOM,0),MATCH(lagen_van_brand,TABEL_1e_RIJ,0))</f>
        <v>2. Constructie</v>
      </c>
      <c r="D44" s="193"/>
      <c r="E44" s="99"/>
      <c r="F44" s="100"/>
      <c r="G44" s="147"/>
      <c r="H44" s="99"/>
      <c r="I44" s="106"/>
      <c r="J44" s="106"/>
      <c r="K44" s="106"/>
      <c r="L44" s="106"/>
      <c r="M44" s="99"/>
      <c r="O44" s="78"/>
      <c r="P44" s="82" cm="1">
        <f t="array" aca="1" ref="P44" ca="1">MAX($P$15:OFFSET(P44,-1,0)+1)</f>
        <v>10</v>
      </c>
      <c r="Q44" s="134" t="str" cm="1">
        <f t="array" aca="1" ref="Q44" ca="1">INDEX(TABEL_1e_KOLOM,$P44+ROWS('Methodiek 2.1 - 20241031'!$A$2:$A$4)-1)</f>
        <v>2.8</v>
      </c>
      <c r="R44" s="84" t="str">
        <f t="shared" ca="1" si="1"/>
        <v>2</v>
      </c>
      <c r="S44" s="78"/>
      <c r="T44" s="77" t="s">
        <v>1</v>
      </c>
    </row>
    <row r="45" spans="1:20" ht="60">
      <c r="A45" s="70" t="s">
        <v>1</v>
      </c>
      <c r="B45" s="115" t="s">
        <v>10</v>
      </c>
      <c r="C45" s="194" t="str">
        <f ca="1">$Q45</f>
        <v>2.8</v>
      </c>
      <c r="D45" s="195" t="str">
        <f ca="1">INDEX(TABEL,MATCH($Q45,TABEL_1e_KOLOM,0),MATCH(indicator,TABEL_1e_RIJ,0))</f>
        <v>Indelingsflexibiliteit van de gebouworganisatie  (inrichting verkeersruimte)</v>
      </c>
      <c r="E45" s="101"/>
      <c r="F45" s="159"/>
      <c r="G45" s="196" t="str">
        <f ca="1">_xlfn.LET(_xlpm.keuze,(MATCH($F45,$I$15:$L$15,0)-1)*$S45,IF(ISERROR(_xlpm.keuze)=TRUE,"← kies",_xlpm.keuze))</f>
        <v>← kies</v>
      </c>
      <c r="H45" s="99"/>
      <c r="I45" s="107" t="str">
        <f ca="1">INDEX(TABEL,MATCH($Q45,TABEL_1e_KOLOM,0),MATCH(I$15,TABEL_1e_RIJ,0))</f>
        <v xml:space="preserve">Flexibiliteit in gebruik is er niet of nauwelijks. </v>
      </c>
      <c r="J45" s="107" t="str">
        <f ca="1">INDEX(TABEL,MATCH($Q45,TABEL_1e_KOLOM,0),MATCH(J$15,TABEL_1e_RIJ,0))</f>
        <v>Flexibiliteit in gebruik en aanpasbaarheid van de basisindeling is er redelijk.</v>
      </c>
      <c r="K45" s="107" t="str">
        <f ca="1">INDEX(TABEL,MATCH($Q45,TABEL_1e_KOLOM,0),MATCH(K$15,TABEL_1e_RIJ,0))</f>
        <v xml:space="preserve">Flexibiliteit in gebruik en de aanpasbaarheid van de basisindeling is goed. </v>
      </c>
      <c r="L45" s="107" t="str">
        <f ca="1">INDEX(TABEL,MATCH($Q45,TABEL_1e_KOLOM,0),MATCH(L$15,TABEL_1e_RIJ,0))</f>
        <v xml:space="preserve">Flexibiliteit in gebruik en de aanpasbaarheid van de basisindeling is best. </v>
      </c>
      <c r="M45" s="99"/>
      <c r="O45" s="78"/>
      <c r="P45" s="78"/>
      <c r="Q45" s="84" t="str">
        <f ca="1">OFFSET(Q45,-1,0)</f>
        <v>2.8</v>
      </c>
      <c r="R45" s="84" t="str">
        <f t="shared" ca="1" si="1"/>
        <v>2</v>
      </c>
      <c r="S45" s="85">
        <f ca="1">INDEX(TABEL,MATCH($Q45,TABEL_1e_KOLOM,0),MATCH(weging,TABEL_1e_RIJ,0))</f>
        <v>1.5</v>
      </c>
      <c r="T45" s="77" t="s">
        <v>1</v>
      </c>
    </row>
    <row r="46" spans="1:20" ht="255">
      <c r="A46" s="70" t="s">
        <v>1</v>
      </c>
      <c r="B46" s="115" t="s">
        <v>39</v>
      </c>
      <c r="C46" s="101"/>
      <c r="D46" s="103" t="str">
        <f ca="1">INDEX(TABEL,MATCH($Q46,TABEL_1e_KOLOM,0),MATCH(toelichting_bij_indicator,TABEL_1e_RIJ,0))</f>
        <v>Het is wenselijk dat de basisindeling van het gebouw zich goed of uitstekend leent voor flexibiliteit in gebruik en het aanpassen van bouwdelen. De basisindeling kenmerkt zich door 'vaste' onderdelen van een gebouw, zoals: (gebouw)ontsluiting, trappenhuizen, liftkernen, schachten, verkeersruimten en sanitaire ruimtes. De gebruiksunits hebben een eigen entree en sanitaire voorzieningen. Hoe beter de gekozen gebouwontsluiting zich leent voor onafhankelijk gebruik door verschillende gebruikersgroepen, des te makkelijker het gebouw opnieuw in te delen of te verkavelen is. Deze indicator draagt bij aan indelingsflexibiliteit, uitbreidingsflexibiliteit en afstootflexibiliteit &amp; losmaakbaarheid.</v>
      </c>
      <c r="E46" s="102"/>
      <c r="F46" s="158" t="str">
        <f ca="1">INDEX(TABEL,MATCH($Q46,TABEL_1e_KOLOM,0),MATCH(vraag_bij_indicator,TABEL_1e_RIJ,0))</f>
        <v>In hoeverre leent de bestaande basisindeling van het gebouw zich voor flexibiliteit in het gebruik of het aanpassen (afsluiten of samenvoegen) van bouwdelen?</v>
      </c>
      <c r="G46" s="146"/>
      <c r="H46" s="99"/>
      <c r="I46" s="108" t="str">
        <f ca="1">_xlfn.LET(_xlpm.toelichting,INDEX(TABEL,MATCH($Q46,TABEL_1e_KOLOM,0),MATCH(slecht_toelichting,TABEL_1e_RIJ,0)),IF(_xlpm.toelichting=0,"",_xlpm.toelichting))</f>
        <v xml:space="preserve">Aanpasbaarheid van de basisindeling is zeer ingrijpend. Er is een centrale entree met een centraal trappenhuis en sanitaire ruimtes, die alleen gezamenlijk kunnen worden gebruikt.  </v>
      </c>
      <c r="J46" s="108" t="str">
        <f ca="1">_xlfn.LET(_xlpm.toelichting,INDEX(TABEL,MATCH($Q46,TABEL_1e_KOLOM,0),MATCH(matig_toelichting,TABEL_1e_RIJ,0)),IF(_xlpm.toelichting=0,"",_xlpm.toelichting))</f>
        <v>Er is een centrale entree met een centraal trappenhuis en sanitaire ruimtes. Daarnaast zijn er per gebouwdeel en gebruiksunit eigen ontvangst- en sanitaire ruimtes.</v>
      </c>
      <c r="K46" s="108" t="str">
        <f ca="1">_xlfn.LET(_xlpm.toelichting,INDEX(TABEL,MATCH($Q46,TABEL_1e_KOLOM,0),MATCH(goed_toelichting,TABEL_1e_RIJ,0)),IF(_xlpm.toelichting=0,"",_xlpm.toelichting))</f>
        <v>Er is een (publieke) hoofdentree met een gedeeld centraal trappenhuis, liften en sanitaire ruimtes. Daarnaast is er een (niet-publieke) entree met een gedeeld centraal trappenhuis, liften en sanitaire ruimte. De gebruiksunits hebben een eigen ontvangst entree en sanitaire ruimtes.</v>
      </c>
      <c r="L46" s="108" t="str">
        <f ca="1">_xlfn.LET(_xlpm.toelichting,INDEX(TABEL,MATCH($Q46,TABEL_1e_KOLOM,0),MATCH(best_toelichting,TABEL_1e_RIJ,0)),IF(_xlpm.toelichting=0,"",_xlpm.toelichting))</f>
        <v>Er is een (publieke) hoofdentree met een gedeeld trappenhuis, liften en sanitaire ruimtes. Daarnaast hebben meerdere gebouwdelen een eigen entree (en ontvangstruimte), trappenhuis en sanitaire ruimtes. Het geheel is met gangen aan elkaar verbonden, maar de gebouwdelen kunnen ook zelfstandig in gebruik worden genomen.</v>
      </c>
      <c r="M46" s="99"/>
      <c r="O46" s="78"/>
      <c r="P46" s="78"/>
      <c r="Q46" s="84" t="str">
        <f ca="1">OFFSET(Q46,-1,0)</f>
        <v>2.8</v>
      </c>
      <c r="R46" s="84" t="str">
        <f t="shared" ca="1" si="1"/>
        <v>2</v>
      </c>
      <c r="S46" s="98"/>
      <c r="T46" s="77" t="s">
        <v>1</v>
      </c>
    </row>
    <row r="47" spans="1:20" ht="19.149999999999999">
      <c r="A47" s="70" t="s">
        <v>1</v>
      </c>
      <c r="B47" s="115" t="s">
        <v>10</v>
      </c>
      <c r="C47" s="192" t="str">
        <f ca="1">INDEX(TABEL,MATCH($Q47,TABEL_1e_KOLOM,0),MATCH(lagen_van_brand,TABEL_1e_RIJ,0))</f>
        <v>3. Gebouwschil</v>
      </c>
      <c r="D47" s="193"/>
      <c r="E47" s="99"/>
      <c r="F47" s="100"/>
      <c r="G47" s="147"/>
      <c r="H47" s="99"/>
      <c r="I47" s="106"/>
      <c r="J47" s="106"/>
      <c r="K47" s="106"/>
      <c r="L47" s="106"/>
      <c r="M47" s="99"/>
      <c r="O47" s="78"/>
      <c r="P47" s="82" cm="1">
        <f t="array" aca="1" ref="P47" ca="1">MAX($P$15:OFFSET(P47,-1,0)+1)</f>
        <v>11</v>
      </c>
      <c r="Q47" s="134" t="str" cm="1">
        <f t="array" aca="1" ref="Q47" ca="1">INDEX(TABEL_1e_KOLOM,$P47+ROWS('Methodiek 2.1 - 20241031'!$A$2:$A$4)-1)</f>
        <v>3.1</v>
      </c>
      <c r="R47" s="84" t="str">
        <f t="shared" ca="1" si="1"/>
        <v>3</v>
      </c>
      <c r="S47" s="98"/>
      <c r="T47" s="77" t="s">
        <v>1</v>
      </c>
    </row>
    <row r="48" spans="1:20" ht="60">
      <c r="A48" s="70" t="s">
        <v>1</v>
      </c>
      <c r="B48" s="115" t="s">
        <v>10</v>
      </c>
      <c r="C48" s="194" t="str">
        <f ca="1">$Q48</f>
        <v>3.1</v>
      </c>
      <c r="D48" s="195" t="str">
        <f ca="1">INDEX(TABEL,MATCH($Q48,TABEL_1e_KOLOM,0),MATCH(indicator,TABEL_1e_RIJ,0))</f>
        <v>Daglicht</v>
      </c>
      <c r="E48" s="101"/>
      <c r="F48" s="159"/>
      <c r="G48" s="196" t="str">
        <f ca="1">_xlfn.LET(_xlpm.keuze,(MATCH($F48,$I$15:$L$15,0)-1)*$S48,IF(ISERROR(_xlpm.keuze)=TRUE,"← kies",_xlpm.keuze))</f>
        <v>← kies</v>
      </c>
      <c r="H48" s="99"/>
      <c r="I48" s="107" t="str">
        <f ca="1">INDEX(TABEL,MATCH($Q48,TABEL_1e_KOLOM,0),MATCH(I$15,TABEL_1e_RIJ,0))</f>
        <v>Weinig daglichttoetreding in  meer dan 50% van de verblijfsruimtes.</v>
      </c>
      <c r="J48" s="107" t="str">
        <f ca="1">INDEX(TABEL,MATCH($Q48,TABEL_1e_KOLOM,0),MATCH(J$15,TABEL_1e_RIJ,0))</f>
        <v>Voldoende daglichttoetreding, in 50-70% van de verblijfsruimtes.</v>
      </c>
      <c r="K48" s="107" t="str">
        <f ca="1">INDEX(TABEL,MATCH($Q48,TABEL_1e_KOLOM,0),MATCH(K$15,TABEL_1e_RIJ,0))</f>
        <v>Ruim voldoende daglichttoetreding, in 70-90% van de verblijfsruimtes.</v>
      </c>
      <c r="L48" s="107" t="str">
        <f ca="1">INDEX(TABEL,MATCH($Q48,TABEL_1e_KOLOM,0),MATCH(L$15,TABEL_1e_RIJ,0))</f>
        <v>Veel daglichttoetreding, in alle verblijfsruimtes.</v>
      </c>
      <c r="M48" s="99"/>
      <c r="O48" s="78"/>
      <c r="P48" s="78"/>
      <c r="Q48" s="84" t="str">
        <f ca="1">OFFSET(Q48,-1,0)</f>
        <v>3.1</v>
      </c>
      <c r="R48" s="84" t="str">
        <f t="shared" ca="1" si="1"/>
        <v>3</v>
      </c>
      <c r="S48" s="85">
        <f ca="1">INDEX(TABEL,MATCH($Q48,TABEL_1e_KOLOM,0),MATCH(weging,TABEL_1e_RIJ,0))</f>
        <v>3</v>
      </c>
      <c r="T48" s="77" t="s">
        <v>1</v>
      </c>
    </row>
    <row r="49" spans="1:20" ht="180">
      <c r="A49" s="70" t="s">
        <v>1</v>
      </c>
      <c r="B49" s="115" t="s">
        <v>39</v>
      </c>
      <c r="C49" s="102"/>
      <c r="D49" s="103" t="str">
        <f ca="1">INDEX(TABEL,MATCH($Q49,TABEL_1e_KOLOM,0),MATCH(toelichting_bij_indicator,TABEL_1e_RIJ,0))</f>
        <v>Bij voorkeur is er ruim tot veel daglichttoetreding in minimaal 70% van de verblijfsruimten. Het gebouw moet voldoen aan de daglichttoetredingseisen, waarbij ruim voldoende of veel daglichttoetreding verplicht is. Daglichttoetreding in de verblijfsruimten heeft bovendien een positieve invloed op de gemoedstoestand van de gebruiker. Hoe vaker/meer daglicht in verblijfsruimten aanwezig is, des te beter tegemoet kan worden gekomen aan veranderende eisen met betrekking tot de inrichting en kwaliteit van het gebouw. Deze indicator draagt bij aan alle vormen van flexibiliteit.</v>
      </c>
      <c r="E49" s="102"/>
      <c r="F49" s="158" t="str">
        <f ca="1">INDEX(TABEL,MATCH($Q49,TABEL_1e_KOLOM,0),MATCH(vraag_bij_indicator,TABEL_1e_RIJ,0))</f>
        <v>Is er in het gebouw voldoende daglicht aanwezig ten behoeve van verblijfsfuncties (wonen en werken)?</v>
      </c>
      <c r="G49" s="146"/>
      <c r="H49" s="99"/>
      <c r="I49" s="108" t="str">
        <f ca="1">_xlfn.LET(_xlpm.toelichting,INDEX(TABEL,MATCH($Q49,TABEL_1e_KOLOM,0),MATCH(slecht_toelichting,TABEL_1e_RIJ,0)),IF(_xlpm.toelichting=0,"",_xlpm.toelichting))</f>
        <v/>
      </c>
      <c r="J49" s="108" t="str">
        <f ca="1">_xlfn.LET(_xlpm.toelichting,INDEX(TABEL,MATCH($Q49,TABEL_1e_KOLOM,0),MATCH(matig_toelichting,TABEL_1e_RIJ,0)),IF(_xlpm.toelichting=0,"",_xlpm.toelichting))</f>
        <v/>
      </c>
      <c r="K49" s="108" t="str">
        <f ca="1">_xlfn.LET(_xlpm.toelichting,INDEX(TABEL,MATCH($Q49,TABEL_1e_KOLOM,0),MATCH(goed_toelichting,TABEL_1e_RIJ,0)),IF(_xlpm.toelichting=0,"",_xlpm.toelichting))</f>
        <v/>
      </c>
      <c r="L49" s="108" t="str">
        <f ca="1">_xlfn.LET(_xlpm.toelichting,INDEX(TABEL,MATCH($Q49,TABEL_1e_KOLOM,0),MATCH(best_toelichting,TABEL_1e_RIJ,0)),IF(_xlpm.toelichting=0,"",_xlpm.toelichting))</f>
        <v/>
      </c>
      <c r="M49" s="99"/>
      <c r="O49" s="78"/>
      <c r="P49" s="78"/>
      <c r="Q49" s="84" t="str">
        <f ca="1">OFFSET(Q49,-1,0)</f>
        <v>3.1</v>
      </c>
      <c r="R49" s="84" t="str">
        <f t="shared" ca="1" si="1"/>
        <v>3</v>
      </c>
      <c r="S49" s="98"/>
      <c r="T49" s="77" t="s">
        <v>1</v>
      </c>
    </row>
    <row r="50" spans="1:20" ht="19.149999999999999">
      <c r="A50" s="70" t="s">
        <v>1</v>
      </c>
      <c r="B50" s="115" t="s">
        <v>10</v>
      </c>
      <c r="C50" s="192" t="str">
        <f ca="1">INDEX(TABEL,MATCH($Q50,TABEL_1e_KOLOM,0),MATCH(lagen_van_brand,TABEL_1e_RIJ,0))</f>
        <v>3. Gebouwschil</v>
      </c>
      <c r="D50" s="193"/>
      <c r="E50" s="99"/>
      <c r="F50" s="100"/>
      <c r="G50" s="147"/>
      <c r="H50" s="99"/>
      <c r="I50" s="106"/>
      <c r="J50" s="106"/>
      <c r="K50" s="106"/>
      <c r="L50" s="106"/>
      <c r="M50" s="99"/>
      <c r="O50" s="78"/>
      <c r="P50" s="82" cm="1">
        <f t="array" aca="1" ref="P50" ca="1">MAX($P$15:OFFSET(P50,-1,0)+1)</f>
        <v>12</v>
      </c>
      <c r="Q50" s="134" t="str" cm="1">
        <f t="array" aca="1" ref="Q50" ca="1">INDEX(TABEL_1e_KOLOM,$P50+ROWS('Methodiek 2.1 - 20241031'!$A$2:$A$4)-1)</f>
        <v>3.2</v>
      </c>
      <c r="R50" s="84" t="str">
        <f t="shared" ca="1" si="1"/>
        <v>3</v>
      </c>
      <c r="S50" s="98"/>
      <c r="T50" s="77" t="s">
        <v>1</v>
      </c>
    </row>
    <row r="51" spans="1:20" ht="45">
      <c r="A51" s="70" t="s">
        <v>1</v>
      </c>
      <c r="B51" s="115" t="s">
        <v>10</v>
      </c>
      <c r="C51" s="194" t="str">
        <f ca="1">$Q51</f>
        <v>3.2</v>
      </c>
      <c r="D51" s="195" t="str">
        <f ca="1">INDEX(TABEL,MATCH($Q51,TABEL_1e_KOLOM,0),MATCH(indicator,TABEL_1e_RIJ,0))</f>
        <v>Maatsysteem (stramien) gevel</v>
      </c>
      <c r="E51" s="101"/>
      <c r="F51" s="159"/>
      <c r="G51" s="196" t="str">
        <f ca="1">_xlfn.LET(_xlpm.keuze,(MATCH($F51,$I$15:$L$15,0)-1)*$S51,IF(ISERROR(_xlpm.keuze)=TRUE,"← kies",_xlpm.keuze))</f>
        <v>← kies</v>
      </c>
      <c r="H51" s="193"/>
      <c r="I51" s="107" t="str">
        <f ca="1">INDEX(TABEL,MATCH($Q51,TABEL_1e_KOLOM,0),MATCH(I$15,TABEL_1e_RIJ,0))</f>
        <v>&gt; 3.60 m.</v>
      </c>
      <c r="J51" s="107" t="str">
        <f ca="1">INDEX(TABEL,MATCH($Q51,TABEL_1e_KOLOM,0),MATCH(J$15,TABEL_1e_RIJ,0))</f>
        <v>Tussen 1.80 - 3.60 m. en op basis van grid van 30 mm</v>
      </c>
      <c r="K51" s="107" t="str">
        <f ca="1">INDEX(TABEL,MATCH($Q51,TABEL_1e_KOLOM,0),MATCH(K$15,TABEL_1e_RIJ,0))</f>
        <v>Tussen 0,9 - 1.80 m.</v>
      </c>
      <c r="L51" s="107" t="str">
        <f ca="1">INDEX(TABEL,MATCH($Q51,TABEL_1e_KOLOM,0),MATCH(L$15,TABEL_1e_RIJ,0))</f>
        <v>&lt; 0,90 m.</v>
      </c>
      <c r="M51" s="99"/>
      <c r="O51" s="78"/>
      <c r="P51" s="78"/>
      <c r="Q51" s="84" t="str">
        <f ca="1">OFFSET(Q51,-1,0)</f>
        <v>3.2</v>
      </c>
      <c r="R51" s="84" t="str">
        <f t="shared" ca="1" si="1"/>
        <v>3</v>
      </c>
      <c r="S51" s="85">
        <f ca="1">INDEX(TABEL,MATCH($Q51,TABEL_1e_KOLOM,0),MATCH(weging,TABEL_1e_RIJ,0))</f>
        <v>1.5</v>
      </c>
      <c r="T51" s="77" t="s">
        <v>1</v>
      </c>
    </row>
    <row r="52" spans="1:20" ht="75">
      <c r="A52" s="70" t="s">
        <v>1</v>
      </c>
      <c r="B52" s="115" t="s">
        <v>39</v>
      </c>
      <c r="C52" s="101"/>
      <c r="D52" s="103" t="str">
        <f ca="1">INDEX(TABEL,MATCH($Q52,TABEL_1e_KOLOM,0),MATCH(toelichting_bij_indicator,TABEL_1e_RIJ,0))</f>
        <v>Hoe kleiner het maatsysteem van de gevel, hoe makkelijker een gebouw te verkavelen is. Idealiter uitgaand van een vaste maateenheid van 300 mm.</v>
      </c>
      <c r="E52" s="102"/>
      <c r="F52" s="158" t="str">
        <f ca="1">INDEX(TABEL,MATCH($Q52,TABEL_1e_KOLOM,0),MATCH(vraag_bij_indicator,TABEL_1e_RIJ,0))</f>
        <v>Wat zijn de afmetingen van het gevelraster (o.m. i.v.m. aansluitmogelijkheden van binnenwanden)?</v>
      </c>
      <c r="G52" s="146"/>
      <c r="H52" s="99"/>
      <c r="I52" s="108" t="str">
        <f ca="1">_xlfn.LET(_xlpm.toelichting,INDEX(TABEL,MATCH($Q52,TABEL_1e_KOLOM,0),MATCH(slecht_toelichting,TABEL_1e_RIJ,0)),IF(_xlpm.toelichting=0,"",_xlpm.toelichting))</f>
        <v/>
      </c>
      <c r="J52" s="108" t="str">
        <f ca="1">_xlfn.LET(_xlpm.toelichting,INDEX(TABEL,MATCH($Q52,TABEL_1e_KOLOM,0),MATCH(matig_toelichting,TABEL_1e_RIJ,0)),IF(_xlpm.toelichting=0,"",_xlpm.toelichting))</f>
        <v/>
      </c>
      <c r="K52" s="108" t="str">
        <f ca="1">_xlfn.LET(_xlpm.toelichting,INDEX(TABEL,MATCH($Q52,TABEL_1e_KOLOM,0),MATCH(goed_toelichting,TABEL_1e_RIJ,0)),IF(_xlpm.toelichting=0,"",_xlpm.toelichting))</f>
        <v/>
      </c>
      <c r="L52" s="108" t="str">
        <f ca="1">_xlfn.LET(_xlpm.toelichting,INDEX(TABEL,MATCH($Q52,TABEL_1e_KOLOM,0),MATCH(best_toelichting,TABEL_1e_RIJ,0)),IF(_xlpm.toelichting=0,"",_xlpm.toelichting))</f>
        <v/>
      </c>
      <c r="M52" s="99"/>
      <c r="O52" s="78"/>
      <c r="P52" s="78"/>
      <c r="Q52" s="84" t="str">
        <f ca="1">OFFSET(Q52,-1,0)</f>
        <v>3.2</v>
      </c>
      <c r="R52" s="84" t="str">
        <f t="shared" ca="1" si="1"/>
        <v>3</v>
      </c>
      <c r="S52" s="78"/>
      <c r="T52" s="77" t="s">
        <v>1</v>
      </c>
    </row>
    <row r="53" spans="1:20" customFormat="1" ht="19.149999999999999">
      <c r="A53" s="70" t="s">
        <v>1</v>
      </c>
      <c r="B53" s="115" t="s">
        <v>10</v>
      </c>
      <c r="C53" s="192" t="str">
        <f ca="1">INDEX(TABEL,MATCH($Q53,TABEL_1e_KOLOM,0),MATCH(lagen_van_brand,TABEL_1e_RIJ,0))</f>
        <v>3. Gebouwschil</v>
      </c>
      <c r="D53" s="193"/>
      <c r="E53" s="99"/>
      <c r="F53" s="100"/>
      <c r="G53" s="147"/>
      <c r="H53" s="99"/>
      <c r="I53" s="106"/>
      <c r="J53" s="106"/>
      <c r="K53" s="106"/>
      <c r="L53" s="106"/>
      <c r="M53" s="99"/>
      <c r="N53" s="14"/>
      <c r="O53" s="78"/>
      <c r="P53" s="82" cm="1">
        <f t="array" aca="1" ref="P53" ca="1">MAX($P$15:OFFSET(P53,-1,0)+1)</f>
        <v>13</v>
      </c>
      <c r="Q53" s="134" t="str" cm="1">
        <f t="array" aca="1" ref="Q53" ca="1">INDEX(TABEL_1e_KOLOM,$P53+ROWS('Methodiek 2.1 - 20241031'!$A$2:$A$4)-1)</f>
        <v>3.3</v>
      </c>
      <c r="R53" s="84" t="str">
        <f t="shared" ca="1" si="1"/>
        <v>3</v>
      </c>
      <c r="S53" s="78"/>
      <c r="T53" s="77" t="s">
        <v>1</v>
      </c>
    </row>
    <row r="54" spans="1:20" ht="90">
      <c r="A54" s="70" t="s">
        <v>1</v>
      </c>
      <c r="B54" s="115" t="s">
        <v>10</v>
      </c>
      <c r="C54" s="194" t="str">
        <f ca="1">$Q54</f>
        <v>3.3</v>
      </c>
      <c r="D54" s="195" t="str">
        <f ca="1">INDEX(TABEL,MATCH($Q54,TABEL_1e_KOLOM,0),MATCH(indicator,TABEL_1e_RIJ,0))</f>
        <v xml:space="preserve">Demontabiliteit gevelonderdelen </v>
      </c>
      <c r="E54" s="101"/>
      <c r="F54" s="159"/>
      <c r="G54" s="196" t="str">
        <f ca="1">_xlfn.LET(_xlpm.keuze,(MATCH($F54,$I$15:$L$15,0)-1)*$S54,IF(ISERROR(_xlpm.keuze)=TRUE,"← kies",_xlpm.keuze))</f>
        <v>← kies</v>
      </c>
      <c r="H54" s="99"/>
      <c r="I54" s="107" t="str">
        <f ca="1">INDEX(TABEL,MATCH($Q54,TABEL_1e_KOLOM,0),MATCH(I$15,TABEL_1e_RIJ,0))</f>
        <v xml:space="preserve">Gevelcomponenten zijn niet of nauwelijks te demonteren en dienen volledig gesloopt en verwijderd te worden (&lt;5%) </v>
      </c>
      <c r="J54" s="107" t="str">
        <f ca="1">INDEX(TABEL,MATCH($Q54,TABEL_1e_KOLOM,0),MATCH(J$15,TABEL_1e_RIJ,0))</f>
        <v xml:space="preserve">Een klein deel van de gevelcomponenten is te demonteren (tussen 5 en 25%) </v>
      </c>
      <c r="K54" s="107" t="str">
        <f ca="1">INDEX(TABEL,MATCH($Q54,TABEL_1e_KOLOM,0),MATCH(K$15,TABEL_1e_RIJ,0))</f>
        <v xml:space="preserve">Een groot deel van de gevelcomponenten is te demonteren (tussen 25 en 80%) </v>
      </c>
      <c r="L54" s="107" t="str">
        <f ca="1">INDEX(TABEL,MATCH($Q54,TABEL_1e_KOLOM,0),MATCH(L$15,TABEL_1e_RIJ,0))</f>
        <v>Alle gevelcomponenten zijn nagenoeg volledig te demonteren (&gt; 80%)</v>
      </c>
      <c r="M54" s="99"/>
      <c r="O54" s="78"/>
      <c r="P54" s="78"/>
      <c r="Q54" s="84" t="str">
        <f ca="1">OFFSET(Q54,-1,0)</f>
        <v>3.3</v>
      </c>
      <c r="R54" s="84" t="str">
        <f t="shared" ca="1" si="1"/>
        <v>3</v>
      </c>
      <c r="S54" s="85">
        <f ca="1">INDEX(TABEL,MATCH($Q54,TABEL_1e_KOLOM,0),MATCH(weging,TABEL_1e_RIJ,0))</f>
        <v>4.5</v>
      </c>
      <c r="T54" s="77" t="s">
        <v>1</v>
      </c>
    </row>
    <row r="55" spans="1:20" ht="105">
      <c r="A55" s="70" t="s">
        <v>1</v>
      </c>
      <c r="B55" s="115" t="s">
        <v>39</v>
      </c>
      <c r="C55" s="102"/>
      <c r="D55" s="103" t="str">
        <f ca="1">INDEX(TABEL,MATCH($Q55,TABEL_1e_KOLOM,0),MATCH(toelichting_bij_indicator,TABEL_1e_RIJ,0))</f>
        <v>Het is wenselijk dat een groot deel tot vrijwel de gehele gevel demontabel is. Hoe eenvoudiger de gevel kan worden gedemonteerd, des te makkelijker het is het gebouw of een gebouwdeel opnieuw in te delen, uit te breiden of af te stoten. Deze indicator draagt bij aan uitbreidingsflexibiliteit, afstootflexibiliteit en losmaakbaarheid.</v>
      </c>
      <c r="E55" s="102"/>
      <c r="F55" s="158" t="str">
        <f ca="1">INDEX(TABEL,MATCH($Q55,TABEL_1e_KOLOM,0),MATCH(vraag_bij_indicator,TABEL_1e_RIJ,0))</f>
        <v>In hoeverre zijn gevelonderdelen demontabel?</v>
      </c>
      <c r="G55" s="146"/>
      <c r="H55" s="99"/>
      <c r="I55" s="108" t="str">
        <f ca="1">_xlfn.LET(_xlpm.toelichting,INDEX(TABEL,MATCH($Q55,TABEL_1e_KOLOM,0),MATCH(slecht_toelichting,TABEL_1e_RIJ,0)),IF(_xlpm.toelichting=0,"",_xlpm.toelichting))</f>
        <v/>
      </c>
      <c r="J55" s="108" t="str">
        <f ca="1">_xlfn.LET(_xlpm.toelichting,INDEX(TABEL,MATCH($Q55,TABEL_1e_KOLOM,0),MATCH(matig_toelichting,TABEL_1e_RIJ,0)),IF(_xlpm.toelichting=0,"",_xlpm.toelichting))</f>
        <v/>
      </c>
      <c r="K55" s="108" t="str">
        <f ca="1">_xlfn.LET(_xlpm.toelichting,INDEX(TABEL,MATCH($Q55,TABEL_1e_KOLOM,0),MATCH(goed_toelichting,TABEL_1e_RIJ,0)),IF(_xlpm.toelichting=0,"",_xlpm.toelichting))</f>
        <v/>
      </c>
      <c r="L55" s="108" t="str">
        <f ca="1">_xlfn.LET(_xlpm.toelichting,INDEX(TABEL,MATCH($Q55,TABEL_1e_KOLOM,0),MATCH(best_toelichting,TABEL_1e_RIJ,0)),IF(_xlpm.toelichting=0,"",_xlpm.toelichting))</f>
        <v/>
      </c>
      <c r="M55" s="99"/>
      <c r="O55" s="78"/>
      <c r="P55" s="78"/>
      <c r="Q55" s="84" t="str">
        <f ca="1">OFFSET(Q55,-1,0)</f>
        <v>3.3</v>
      </c>
      <c r="R55" s="84" t="str">
        <f t="shared" ca="1" si="1"/>
        <v>3</v>
      </c>
      <c r="S55" s="98"/>
      <c r="T55" s="77" t="s">
        <v>1</v>
      </c>
    </row>
    <row r="56" spans="1:20" ht="19.149999999999999">
      <c r="A56" s="70" t="s">
        <v>1</v>
      </c>
      <c r="B56" s="115" t="s">
        <v>10</v>
      </c>
      <c r="C56" s="192" t="str">
        <f ca="1">INDEX(TABEL,MATCH($Q56,TABEL_1e_KOLOM,0),MATCH(lagen_van_brand,TABEL_1e_RIJ,0))</f>
        <v>4. Installaties</v>
      </c>
      <c r="D56" s="99"/>
      <c r="E56" s="99"/>
      <c r="F56" s="100"/>
      <c r="G56" s="147"/>
      <c r="H56" s="99"/>
      <c r="I56" s="106"/>
      <c r="J56" s="106"/>
      <c r="K56" s="106"/>
      <c r="L56" s="106"/>
      <c r="M56" s="99"/>
      <c r="O56" s="78"/>
      <c r="P56" s="82" cm="1">
        <f t="array" aca="1" ref="P56" ca="1">MAX($P$15:OFFSET(P56,-1,0)+1)</f>
        <v>14</v>
      </c>
      <c r="Q56" s="134" t="str" cm="1">
        <f t="array" aca="1" ref="Q56" ca="1">INDEX(TABEL_1e_KOLOM,$P56+ROWS('Methodiek 2.1 - 20241031'!$A$2:$A$4)-1)</f>
        <v>4.1</v>
      </c>
      <c r="R56" s="84" t="str">
        <f t="shared" ca="1" si="1"/>
        <v>4</v>
      </c>
      <c r="S56" s="98"/>
      <c r="T56" s="77" t="s">
        <v>1</v>
      </c>
    </row>
    <row r="57" spans="1:20" ht="60">
      <c r="A57" s="70" t="s">
        <v>1</v>
      </c>
      <c r="B57" s="115" t="s">
        <v>10</v>
      </c>
      <c r="C57" s="194" t="str">
        <f ca="1">$Q57</f>
        <v>4.1</v>
      </c>
      <c r="D57" s="195" t="str">
        <f ca="1">INDEX(TABEL,MATCH($Q57,TABEL_1e_KOLOM,0),MATCH(indicator,TABEL_1e_RIJ,0))</f>
        <v xml:space="preserve">Meet- en regeltechniek voor installaties </v>
      </c>
      <c r="E57" s="101"/>
      <c r="F57" s="159"/>
      <c r="G57" s="196" t="str">
        <f ca="1">_xlfn.LET(_xlpm.keuze,(MATCH($F57,$I$15:$L$15,0)-1)*$S57,IF(ISERROR(_xlpm.keuze)=TRUE,"← kies",_xlpm.keuze))</f>
        <v>← kies</v>
      </c>
      <c r="H57" s="99"/>
      <c r="I57" s="107" t="str">
        <f ca="1">INDEX(TABEL,MATCH($Q57,TABEL_1e_KOLOM,0),MATCH(I$15,TABEL_1e_RIJ,0))</f>
        <v>Alleen op centraal gebouwniveau.</v>
      </c>
      <c r="J57" s="107" t="str">
        <f ca="1">INDEX(TABEL,MATCH($Q57,TABEL_1e_KOLOM,0),MATCH(J$15,TABEL_1e_RIJ,0))</f>
        <v>Op centraal gebouwniveau en incidenteel op unitniveau.</v>
      </c>
      <c r="K57" s="107" t="str">
        <f ca="1">INDEX(TABEL,MATCH($Q57,TABEL_1e_KOLOM,0),MATCH(K$15,TABEL_1e_RIJ,0))</f>
        <v>Op centraal gebouwniveau en beperkt op unitniveau.</v>
      </c>
      <c r="L57" s="107" t="str">
        <f ca="1">INDEX(TABEL,MATCH($Q57,TABEL_1e_KOLOM,0),MATCH(L$15,TABEL_1e_RIJ,0))</f>
        <v>Zowel op centraal gebouwniveau als volledig op unitniveau.</v>
      </c>
      <c r="M57" s="99"/>
      <c r="O57" s="78"/>
      <c r="P57" s="78"/>
      <c r="Q57" s="84" t="str">
        <f ca="1">OFFSET(Q57,-1,0)</f>
        <v>4.1</v>
      </c>
      <c r="R57" s="84" t="str">
        <f t="shared" ca="1" si="1"/>
        <v>4</v>
      </c>
      <c r="S57" s="85">
        <f ca="1">INDEX(TABEL,MATCH($Q57,TABEL_1e_KOLOM,0),MATCH(weging,TABEL_1e_RIJ,0))</f>
        <v>1.5</v>
      </c>
      <c r="T57" s="77" t="s">
        <v>1</v>
      </c>
    </row>
    <row r="58" spans="1:20" ht="120">
      <c r="A58" s="70" t="s">
        <v>1</v>
      </c>
      <c r="B58" s="115" t="s">
        <v>39</v>
      </c>
      <c r="C58" s="101"/>
      <c r="D58" s="103" t="str">
        <f ca="1">INDEX(TABEL,MATCH($Q58,TABEL_1e_KOLOM,0),MATCH(toelichting_bij_indicator,TABEL_1e_RIJ,0))</f>
        <v>Bij voorkeur vindt de meet- en regeltechniek van de installaties plaats op gebouwniveau (centraal) én volledig op unitniveau (lokaal). Door de meet- en regeltechniek van de installaties op zowel gebouwniveau als op unitniveau te regelen, kan beter aan individuele gebruikerswensen worden voldaan. Deze indicator draagt bij aan uitbreidingsflexibiliteit.</v>
      </c>
      <c r="E58" s="102"/>
      <c r="F58" s="158" t="str">
        <f ca="1">INDEX(TABEL,MATCH($Q58,TABEL_1e_KOLOM,0),MATCH(vraag_bij_indicator,TABEL_1e_RIJ,0))</f>
        <v>Vindt de meet- en regeltechniek van de installaties zowel op gebouwniveau (centraal) als unitniveau (lokaal) plaats?</v>
      </c>
      <c r="G58" s="146"/>
      <c r="H58" s="99"/>
      <c r="I58" s="108" t="str">
        <f ca="1">_xlfn.LET(_xlpm.toelichting,INDEX(TABEL,MATCH($Q58,TABEL_1e_KOLOM,0),MATCH(slecht_toelichting,TABEL_1e_RIJ,0)),IF(_xlpm.toelichting=0,"",_xlpm.toelichting))</f>
        <v/>
      </c>
      <c r="J58" s="108" t="str">
        <f ca="1">_xlfn.LET(_xlpm.toelichting,INDEX(TABEL,MATCH($Q58,TABEL_1e_KOLOM,0),MATCH(matig_toelichting,TABEL_1e_RIJ,0)),IF(_xlpm.toelichting=0,"",_xlpm.toelichting))</f>
        <v/>
      </c>
      <c r="K58" s="108" t="str">
        <f ca="1">_xlfn.LET(_xlpm.toelichting,INDEX(TABEL,MATCH($Q58,TABEL_1e_KOLOM,0),MATCH(goed_toelichting,TABEL_1e_RIJ,0)),IF(_xlpm.toelichting=0,"",_xlpm.toelichting))</f>
        <v/>
      </c>
      <c r="L58" s="108" t="str">
        <f ca="1">_xlfn.LET(_xlpm.toelichting,INDEX(TABEL,MATCH($Q58,TABEL_1e_KOLOM,0),MATCH(best_toelichting,TABEL_1e_RIJ,0)),IF(_xlpm.toelichting=0,"",_xlpm.toelichting))</f>
        <v/>
      </c>
      <c r="M58" s="99"/>
      <c r="O58" s="78"/>
      <c r="P58" s="78"/>
      <c r="Q58" s="84" t="str">
        <f ca="1">OFFSET(Q58,-1,0)</f>
        <v>4.1</v>
      </c>
      <c r="R58" s="84" t="str">
        <f t="shared" ca="1" si="1"/>
        <v>4</v>
      </c>
      <c r="S58" s="98"/>
      <c r="T58" s="77" t="s">
        <v>1</v>
      </c>
    </row>
    <row r="59" spans="1:20" ht="19.149999999999999">
      <c r="A59" s="70" t="s">
        <v>1</v>
      </c>
      <c r="B59" s="115" t="s">
        <v>10</v>
      </c>
      <c r="C59" s="192" t="str">
        <f ca="1">INDEX(TABEL,MATCH($Q59,TABEL_1e_KOLOM,0),MATCH(lagen_van_brand,TABEL_1e_RIJ,0))</f>
        <v>4. Installaties</v>
      </c>
      <c r="D59" s="99"/>
      <c r="E59" s="99"/>
      <c r="F59" s="100"/>
      <c r="G59" s="147"/>
      <c r="H59" s="99"/>
      <c r="I59" s="106"/>
      <c r="J59" s="106"/>
      <c r="K59" s="106"/>
      <c r="L59" s="106"/>
      <c r="M59" s="99"/>
      <c r="O59" s="78"/>
      <c r="P59" s="82" cm="1">
        <f t="array" aca="1" ref="P59" ca="1">MAX($P$15:OFFSET(P59,-1,0)+1)</f>
        <v>15</v>
      </c>
      <c r="Q59" s="134" t="str" cm="1">
        <f t="array" aca="1" ref="Q59" ca="1">INDEX(TABEL_1e_KOLOM,$P59+ROWS('Methodiek 2.1 - 20241031'!$A$2:$A$4)-1)</f>
        <v>4.2</v>
      </c>
      <c r="R59" s="84" t="str">
        <f t="shared" ca="1" si="1"/>
        <v>4</v>
      </c>
      <c r="S59" s="98"/>
      <c r="T59" s="77" t="s">
        <v>1</v>
      </c>
    </row>
    <row r="60" spans="1:20" ht="30">
      <c r="A60" s="70" t="s">
        <v>1</v>
      </c>
      <c r="B60" s="115" t="s">
        <v>10</v>
      </c>
      <c r="C60" s="194" t="str">
        <f ca="1">$Q60</f>
        <v>4.2</v>
      </c>
      <c r="D60" s="195" t="str">
        <f ca="1">INDEX(TABEL,MATCH($Q60,TABEL_1e_KOLOM,0),MATCH(indicator,TABEL_1e_RIJ,0))</f>
        <v>Overdimensionering capaciteit installaties en distributie</v>
      </c>
      <c r="E60" s="101"/>
      <c r="F60" s="159"/>
      <c r="G60" s="196" t="str">
        <f ca="1">_xlfn.LET(_xlpm.keuze,(MATCH($F60,$I$15:$L$15,0)-1)*$S60,IF(ISERROR(_xlpm.keuze)=TRUE,"← kies",_xlpm.keuze))</f>
        <v>← kies</v>
      </c>
      <c r="H60" s="99"/>
      <c r="I60" s="107" t="str">
        <f ca="1">INDEX(TABEL,MATCH($Q60,TABEL_1e_KOLOM,0),MATCH(I$15,TABEL_1e_RIJ,0))</f>
        <v>Niet overgedimensioneerd.</v>
      </c>
      <c r="J60" s="107" t="str">
        <f ca="1">INDEX(TABEL,MATCH($Q60,TABEL_1e_KOLOM,0),MATCH(J$15,TABEL_1e_RIJ,0))</f>
        <v>Beperkt overgedimensioneerd.</v>
      </c>
      <c r="K60" s="107" t="str">
        <f ca="1">INDEX(TABEL,MATCH($Q60,TABEL_1e_KOLOM,0),MATCH(K$15,TABEL_1e_RIJ,0))</f>
        <v>Redelijk overgedimensioneerd.</v>
      </c>
      <c r="L60" s="107" t="str">
        <f ca="1">INDEX(TABEL,MATCH($Q60,TABEL_1e_KOLOM,0),MATCH(L$15,TABEL_1e_RIJ,0))</f>
        <v>Ruim overgedimensioneerd.</v>
      </c>
      <c r="M60" s="99"/>
      <c r="O60" s="78"/>
      <c r="P60" s="78"/>
      <c r="Q60" s="84" t="str">
        <f ca="1">OFFSET(Q60,-1,0)</f>
        <v>4.2</v>
      </c>
      <c r="R60" s="84" t="str">
        <f t="shared" ca="1" si="1"/>
        <v>4</v>
      </c>
      <c r="S60" s="85">
        <f ca="1">INDEX(TABEL,MATCH($Q60,TABEL_1e_KOLOM,0),MATCH(weging,TABEL_1e_RIJ,0))</f>
        <v>3</v>
      </c>
      <c r="T60" s="77" t="s">
        <v>1</v>
      </c>
    </row>
    <row r="61" spans="1:20" ht="135">
      <c r="A61" s="70" t="s">
        <v>1</v>
      </c>
      <c r="B61" s="115" t="s">
        <v>39</v>
      </c>
      <c r="C61" s="197"/>
      <c r="D61" s="198" t="str">
        <f ca="1">INDEX(TABEL,MATCH($Q61,TABEL_1e_KOLOM,0),MATCH(toelichting_bij_indicator,TABEL_1e_RIJ,0))</f>
        <v>Idealiter zijn de capaciteit (voedende voorzieningen) en de distributie (leidingwerk, schachten en kanalen) van de klimaatinstallaties redelijk tot ruim overgedimensioneerd. Door de capaciteit (voedende voorzieningen) en de distributie (leidingwerk, schachten en kanalen) van de klimaatinstallaties te overdimensioneren, is het gebouw eenvoudiger uit te breiden. Deze indicator draagt bij aan uitbreidingsflexibiliteit.</v>
      </c>
      <c r="E61" s="102"/>
      <c r="F61" s="158" t="str">
        <f ca="1">INDEX(TABEL,MATCH($Q61,TABEL_1e_KOLOM,0),MATCH(vraag_bij_indicator,TABEL_1e_RIJ,0))</f>
        <v>Is de capaciteit (voedende voorzieningen) en de distributie (leidingwerk, schachten en kanalen) van de (E, W, ICT) installaties overgedimensioneerd?</v>
      </c>
      <c r="G61" s="146"/>
      <c r="H61" s="99"/>
      <c r="I61" s="108" t="str">
        <f ca="1">_xlfn.LET(_xlpm.toelichting,INDEX(TABEL,MATCH($Q61,TABEL_1e_KOLOM,0),MATCH(slecht_toelichting,TABEL_1e_RIJ,0)),IF(_xlpm.toelichting=0,"",_xlpm.toelichting))</f>
        <v/>
      </c>
      <c r="J61" s="108" t="str">
        <f ca="1">_xlfn.LET(_xlpm.toelichting,INDEX(TABEL,MATCH($Q61,TABEL_1e_KOLOM,0),MATCH(matig_toelichting,TABEL_1e_RIJ,0)),IF(_xlpm.toelichting=0,"",_xlpm.toelichting))</f>
        <v xml:space="preserve">5 - 10% overgedimensioneerd </v>
      </c>
      <c r="K61" s="108" t="str">
        <f ca="1">_xlfn.LET(_xlpm.toelichting,INDEX(TABEL,MATCH($Q61,TABEL_1e_KOLOM,0),MATCH(goed_toelichting,TABEL_1e_RIJ,0)),IF(_xlpm.toelichting=0,"",_xlpm.toelichting))</f>
        <v xml:space="preserve">
10 - 25% overgedimensioneerd</v>
      </c>
      <c r="L61" s="108" t="str">
        <f ca="1">_xlfn.LET(_xlpm.toelichting,INDEX(TABEL,MATCH($Q61,TABEL_1e_KOLOM,0),MATCH(best_toelichting,TABEL_1e_RIJ,0)),IF(_xlpm.toelichting=0,"",_xlpm.toelichting))</f>
        <v>&gt; 25% overgedimensioneerd</v>
      </c>
      <c r="M61" s="99"/>
      <c r="O61" s="78"/>
      <c r="P61" s="78"/>
      <c r="Q61" s="84" t="str">
        <f ca="1">OFFSET(Q61,-1,0)</f>
        <v>4.2</v>
      </c>
      <c r="R61" s="84" t="str">
        <f t="shared" ca="1" si="1"/>
        <v>4</v>
      </c>
      <c r="S61" s="78"/>
      <c r="T61" s="77" t="s">
        <v>1</v>
      </c>
    </row>
    <row r="62" spans="1:20" ht="19.149999999999999">
      <c r="A62" s="70" t="s">
        <v>1</v>
      </c>
      <c r="B62" s="115" t="s">
        <v>10</v>
      </c>
      <c r="C62" s="192" t="str">
        <f ca="1">INDEX(TABEL,MATCH($Q62,TABEL_1e_KOLOM,0),MATCH(lagen_van_brand,TABEL_1e_RIJ,0))</f>
        <v>4. Installaties</v>
      </c>
      <c r="D62" s="193"/>
      <c r="E62" s="99"/>
      <c r="F62" s="100"/>
      <c r="G62" s="147"/>
      <c r="H62" s="99"/>
      <c r="I62" s="106"/>
      <c r="J62" s="106"/>
      <c r="K62" s="106"/>
      <c r="L62" s="106"/>
      <c r="M62" s="99"/>
      <c r="O62" s="78"/>
      <c r="P62" s="82" cm="1">
        <f t="array" aca="1" ref="P62" ca="1">MAX($P$15:OFFSET(P62,-1,0)+1)</f>
        <v>16</v>
      </c>
      <c r="Q62" s="134" t="str" cm="1">
        <f t="array" aca="1" ref="Q62" ca="1">INDEX(TABEL_1e_KOLOM,$P62+ROWS('Methodiek 2.1 - 20241031'!$A$2:$A$4)-1)</f>
        <v>4.3</v>
      </c>
      <c r="R62" s="84" t="str">
        <f t="shared" ca="1" si="1"/>
        <v>4</v>
      </c>
      <c r="S62" s="78"/>
      <c r="T62" s="77" t="s">
        <v>1</v>
      </c>
    </row>
    <row r="63" spans="1:20" ht="90">
      <c r="A63" s="70" t="s">
        <v>1</v>
      </c>
      <c r="B63" s="115" t="s">
        <v>10</v>
      </c>
      <c r="C63" s="194" t="str">
        <f ca="1">$Q63</f>
        <v>4.3</v>
      </c>
      <c r="D63" s="195" t="str">
        <f ca="1">INDEX(TABEL,MATCH($Q63,TABEL_1e_KOLOM,0),MATCH(indicator,TABEL_1e_RIJ,0))</f>
        <v>Toegankelijkheid tot technische ruimtes</v>
      </c>
      <c r="E63" s="101"/>
      <c r="F63" s="159"/>
      <c r="G63" s="196" t="str">
        <f ca="1">_xlfn.LET(_xlpm.keuze,(MATCH($F63,$I$15:$L$15,0)-1)*$S63,IF(ISERROR(_xlpm.keuze)=TRUE,"← kies",_xlpm.keuze))</f>
        <v>← kies</v>
      </c>
      <c r="H63" s="99"/>
      <c r="I63" s="107" t="str">
        <f ca="1">INDEX(TABEL,MATCH($Q63,TABEL_1e_KOLOM,0),MATCH(I$15,TABEL_1e_RIJ,0))</f>
        <v>Technische ruimte en installaties zijn beperkt toegankelijk en gelegen in een onderkeldering van het gebouw.</v>
      </c>
      <c r="J63" s="107" t="str">
        <f ca="1">INDEX(TABEL,MATCH($Q63,TABEL_1e_KOLOM,0),MATCH(J$15,TABEL_1e_RIJ,0))</f>
        <v>Installaties zijn gelegen in een technische ruimte op het dak of binnen een toegankelijke patio.</v>
      </c>
      <c r="K63" s="107" t="str">
        <f ca="1">INDEX(TABEL,MATCH($Q63,TABEL_1e_KOLOM,0),MATCH(K$15,TABEL_1e_RIJ,0))</f>
        <v>Installaties zijn gelegen in een technische ruimte op de begane grond met gemakkelijke externe toegangspunten.</v>
      </c>
      <c r="L63" s="107" t="str">
        <f ca="1">INDEX(TABEL,MATCH($Q63,TABEL_1e_KOLOM,0),MATCH(L$15,TABEL_1e_RIJ,0))</f>
        <v>De technische ruimte bevindt zich buiten het gebouw met volledige toegang.</v>
      </c>
      <c r="M63" s="99"/>
      <c r="O63" s="78"/>
      <c r="P63" s="78"/>
      <c r="Q63" s="84" t="str">
        <f ca="1">OFFSET(Q63,-1,0)</f>
        <v>4.3</v>
      </c>
      <c r="R63" s="84" t="str">
        <f t="shared" ca="1" si="1"/>
        <v>4</v>
      </c>
      <c r="S63" s="85">
        <f ca="1">INDEX(TABEL,MATCH($Q63,TABEL_1e_KOLOM,0),MATCH(weging,TABEL_1e_RIJ,0))</f>
        <v>1.5</v>
      </c>
      <c r="T63" s="77" t="s">
        <v>1</v>
      </c>
    </row>
    <row r="64" spans="1:20" ht="75">
      <c r="A64" s="70" t="s">
        <v>1</v>
      </c>
      <c r="B64" s="115" t="s">
        <v>39</v>
      </c>
      <c r="C64" s="101"/>
      <c r="D64" s="103" t="str">
        <f ca="1">INDEX(TABEL,MATCH($Q64,TABEL_1e_KOLOM,0),MATCH(toelichting_bij_indicator,TABEL_1e_RIJ,0))</f>
        <v>Toekomstige veranderingen van technische apparatuur zijn makkelijker te realiseren als er goede en eenvoudige toegang is tot technische ruimtes en apparatuur.</v>
      </c>
      <c r="E64" s="102"/>
      <c r="F64" s="158" t="str">
        <f ca="1">INDEX(TABEL,MATCH($Q64,TABEL_1e_KOLOM,0),MATCH(vraag_bij_indicator,TABEL_1e_RIJ,0))</f>
        <v xml:space="preserve">Wat is de locatie en hoe is de toegankelijkheid van de technische ruimte(s) en apparatuur? </v>
      </c>
      <c r="G64" s="146"/>
      <c r="H64" s="99"/>
      <c r="I64" s="108" t="str">
        <f ca="1">_xlfn.LET(_xlpm.toelichting,INDEX(TABEL,MATCH($Q64,TABEL_1e_KOLOM,0),MATCH(slecht_toelichting,TABEL_1e_RIJ,0)),IF(_xlpm.toelichting=0,"",_xlpm.toelichting))</f>
        <v/>
      </c>
      <c r="J64" s="108" t="str">
        <f ca="1">_xlfn.LET(_xlpm.toelichting,INDEX(TABEL,MATCH($Q64,TABEL_1e_KOLOM,0),MATCH(matig_toelichting,TABEL_1e_RIJ,0)),IF(_xlpm.toelichting=0,"",_xlpm.toelichting))</f>
        <v/>
      </c>
      <c r="K64" s="108" t="str">
        <f ca="1">_xlfn.LET(_xlpm.toelichting,INDEX(TABEL,MATCH($Q64,TABEL_1e_KOLOM,0),MATCH(goed_toelichting,TABEL_1e_RIJ,0)),IF(_xlpm.toelichting=0,"",_xlpm.toelichting))</f>
        <v/>
      </c>
      <c r="L64" s="108" t="str">
        <f ca="1">_xlfn.LET(_xlpm.toelichting,INDEX(TABEL,MATCH($Q64,TABEL_1e_KOLOM,0),MATCH(best_toelichting,TABEL_1e_RIJ,0)),IF(_xlpm.toelichting=0,"",_xlpm.toelichting))</f>
        <v/>
      </c>
      <c r="M64" s="99"/>
      <c r="O64" s="78"/>
      <c r="P64" s="78"/>
      <c r="Q64" s="84" t="str">
        <f ca="1">OFFSET(Q64,-1,0)</f>
        <v>4.3</v>
      </c>
      <c r="R64" s="84" t="str">
        <f t="shared" ca="1" si="1"/>
        <v>4</v>
      </c>
      <c r="S64" s="98"/>
      <c r="T64" s="77" t="s">
        <v>1</v>
      </c>
    </row>
    <row r="65" spans="1:20" ht="19.149999999999999">
      <c r="A65" s="70" t="s">
        <v>1</v>
      </c>
      <c r="B65" s="115" t="s">
        <v>10</v>
      </c>
      <c r="C65" s="192" t="str">
        <f ca="1">INDEX(TABEL,MATCH($Q65,TABEL_1e_KOLOM,0),MATCH(lagen_van_brand,TABEL_1e_RIJ,0))</f>
        <v>4. Installaties</v>
      </c>
      <c r="D65" s="193"/>
      <c r="E65" s="99"/>
      <c r="F65" s="100"/>
      <c r="G65" s="147"/>
      <c r="H65" s="99"/>
      <c r="I65" s="106"/>
      <c r="J65" s="106"/>
      <c r="K65" s="106"/>
      <c r="L65" s="106"/>
      <c r="M65" s="99"/>
      <c r="O65" s="78"/>
      <c r="P65" s="82" cm="1">
        <f t="array" aca="1" ref="P65" ca="1">MAX($P$15:OFFSET(P65,-1,0)+1)</f>
        <v>17</v>
      </c>
      <c r="Q65" s="134" t="str" cm="1">
        <f t="array" aca="1" ref="Q65" ca="1">INDEX(TABEL_1e_KOLOM,$P65+ROWS('Methodiek 2.1 - 20241031'!$A$2:$A$4)-1)</f>
        <v>4.4</v>
      </c>
      <c r="R65" s="84" t="str">
        <f t="shared" ca="1" si="1"/>
        <v>4</v>
      </c>
      <c r="S65" s="98"/>
      <c r="T65" s="77" t="s">
        <v>1</v>
      </c>
    </row>
    <row r="66" spans="1:20" ht="45">
      <c r="A66" s="70" t="s">
        <v>1</v>
      </c>
      <c r="B66" s="115" t="s">
        <v>10</v>
      </c>
      <c r="C66" s="194" t="str">
        <f ca="1">$Q66</f>
        <v>4.4</v>
      </c>
      <c r="D66" s="195" t="str">
        <f ca="1">INDEX(TABEL,MATCH($Q66,TABEL_1e_KOLOM,0),MATCH(indicator,TABEL_1e_RIJ,0))</f>
        <v>Aansluitvoorzieningen voor elektrische installaties</v>
      </c>
      <c r="E66" s="101"/>
      <c r="F66" s="159"/>
      <c r="G66" s="196" t="str">
        <f ca="1">_xlfn.LET(_xlpm.keuze,(MATCH($F66,$I$15:$L$15,0)-1)*$S66,IF(ISERROR(_xlpm.keuze)=TRUE,"← kies",_xlpm.keuze))</f>
        <v>← kies</v>
      </c>
      <c r="H66" s="99"/>
      <c r="I66" s="107" t="str">
        <f ca="1">INDEX(TABEL,MATCH($Q66,TABEL_1e_KOLOM,0),MATCH(I$15,TABEL_1e_RIJ,0))</f>
        <v>Vaste aansluitpunten in één richting</v>
      </c>
      <c r="J66" s="107" t="str">
        <f ca="1">INDEX(TABEL,MATCH($Q66,TABEL_1e_KOLOM,0),MATCH(J$15,TABEL_1e_RIJ,0))</f>
        <v>Toegankelijk kanaal of koof of goot in één richting</v>
      </c>
      <c r="K66" s="107" t="str">
        <f ca="1">INDEX(TABEL,MATCH($Q66,TABEL_1e_KOLOM,0),MATCH(K$15,TABEL_1e_RIJ,0))</f>
        <v>Vaste aansluitpunten in twee richtingen</v>
      </c>
      <c r="L66" s="107" t="str">
        <f ca="1">INDEX(TABEL,MATCH($Q66,TABEL_1e_KOLOM,0),MATCH(L$15,TABEL_1e_RIJ,0))</f>
        <v>Toegankelijk kanaal of koof of goot in twee richtingen</v>
      </c>
      <c r="M66" s="99"/>
      <c r="O66" s="78"/>
      <c r="P66" s="78"/>
      <c r="Q66" s="84" t="str">
        <f ca="1">OFFSET(Q66,-1,0)</f>
        <v>4.4</v>
      </c>
      <c r="R66" s="84" t="str">
        <f t="shared" ca="1" si="1"/>
        <v>4</v>
      </c>
      <c r="S66" s="85">
        <f ca="1">INDEX(TABEL,MATCH($Q66,TABEL_1e_KOLOM,0),MATCH(weging,TABEL_1e_RIJ,0))</f>
        <v>1.5</v>
      </c>
      <c r="T66" s="77" t="s">
        <v>1</v>
      </c>
    </row>
    <row r="67" spans="1:20" ht="60">
      <c r="A67" s="70" t="s">
        <v>1</v>
      </c>
      <c r="B67" s="115" t="s">
        <v>39</v>
      </c>
      <c r="C67" s="102"/>
      <c r="D67" s="103" t="str">
        <f ca="1">INDEX(TABEL,MATCH($Q67,TABEL_1e_KOLOM,0),MATCH(toelichting_bij_indicator,TABEL_1e_RIJ,0))</f>
        <v>De beschikbaarheid van aansluitvoorzieningen voor elektra zorgt voor indelingsflexibiliteit.</v>
      </c>
      <c r="E67" s="102"/>
      <c r="F67" s="158" t="str">
        <f ca="1">INDEX(TABEL,MATCH($Q67,TABEL_1e_KOLOM,0),MATCH(vraag_bij_indicator,TABEL_1e_RIJ,0))</f>
        <v>Hoe zijn de elektrotechnische aansluitvoorzieningen aangelegd?</v>
      </c>
      <c r="G67" s="146"/>
      <c r="H67" s="99"/>
      <c r="I67" s="108" t="str">
        <f ca="1">_xlfn.LET(_xlpm.toelichting,INDEX(TABEL,MATCH($Q67,TABEL_1e_KOLOM,0),MATCH(slecht_toelichting,TABEL_1e_RIJ,0)),IF(_xlpm.toelichting=0,"",_xlpm.toelichting))</f>
        <v/>
      </c>
      <c r="J67" s="108" t="str">
        <f ca="1">_xlfn.LET(_xlpm.toelichting,INDEX(TABEL,MATCH($Q67,TABEL_1e_KOLOM,0),MATCH(matig_toelichting,TABEL_1e_RIJ,0)),IF(_xlpm.toelichting=0,"",_xlpm.toelichting))</f>
        <v/>
      </c>
      <c r="K67" s="108" t="str">
        <f ca="1">_xlfn.LET(_xlpm.toelichting,INDEX(TABEL,MATCH($Q67,TABEL_1e_KOLOM,0),MATCH(goed_toelichting,TABEL_1e_RIJ,0)),IF(_xlpm.toelichting=0,"",_xlpm.toelichting))</f>
        <v/>
      </c>
      <c r="L67" s="108" t="str">
        <f ca="1">_xlfn.LET(_xlpm.toelichting,INDEX(TABEL,MATCH($Q67,TABEL_1e_KOLOM,0),MATCH(best_toelichting,TABEL_1e_RIJ,0)),IF(_xlpm.toelichting=0,"",_xlpm.toelichting))</f>
        <v/>
      </c>
      <c r="M67" s="99"/>
      <c r="O67" s="78"/>
      <c r="P67" s="78"/>
      <c r="Q67" s="84" t="str">
        <f ca="1">OFFSET(Q67,-1,0)</f>
        <v>4.4</v>
      </c>
      <c r="R67" s="84" t="str">
        <f t="shared" ca="1" si="1"/>
        <v>4</v>
      </c>
      <c r="S67" s="98"/>
      <c r="T67" s="77" t="s">
        <v>1</v>
      </c>
    </row>
    <row r="68" spans="1:20" ht="19.149999999999999">
      <c r="A68" s="70" t="s">
        <v>1</v>
      </c>
      <c r="B68" s="115" t="s">
        <v>10</v>
      </c>
      <c r="C68" s="192" t="str">
        <f ca="1">INDEX(TABEL,MATCH($Q68,TABEL_1e_KOLOM,0),MATCH(lagen_van_brand,TABEL_1e_RIJ,0))</f>
        <v>4. Installaties</v>
      </c>
      <c r="D68" s="193"/>
      <c r="E68" s="99"/>
      <c r="F68" s="100"/>
      <c r="G68" s="147"/>
      <c r="H68" s="99"/>
      <c r="I68" s="106"/>
      <c r="J68" s="106"/>
      <c r="K68" s="106"/>
      <c r="L68" s="106"/>
      <c r="M68" s="99"/>
      <c r="O68" s="78"/>
      <c r="P68" s="82" cm="1">
        <f t="array" aca="1" ref="P68" ca="1">MAX($P$15:OFFSET(P68,-1,0)+1)</f>
        <v>18</v>
      </c>
      <c r="Q68" s="134" t="str" cm="1">
        <f t="array" aca="1" ref="Q68" ca="1">INDEX(TABEL_1e_KOLOM,$P68+ROWS('Methodiek 2.1 - 20241031'!$A$2:$A$4)-1)</f>
        <v>4.5</v>
      </c>
      <c r="R68" s="84" t="str">
        <f t="shared" ca="1" si="1"/>
        <v>4</v>
      </c>
      <c r="S68" s="98"/>
      <c r="T68" s="77" t="s">
        <v>1</v>
      </c>
    </row>
    <row r="69" spans="1:20" ht="135">
      <c r="A69" s="70" t="s">
        <v>1</v>
      </c>
      <c r="B69" s="115" t="s">
        <v>10</v>
      </c>
      <c r="C69" s="194" t="str">
        <f ca="1">$Q69</f>
        <v>4.5</v>
      </c>
      <c r="D69" s="195" t="str">
        <f ca="1">INDEX(TABEL,MATCH($Q69,TABEL_1e_KOLOM,0),MATCH(indicator,TABEL_1e_RIJ,0))</f>
        <v>Bereikbaarheid en demonteren van installaties</v>
      </c>
      <c r="E69" s="101"/>
      <c r="F69" s="159"/>
      <c r="G69" s="196" t="str">
        <f ca="1">_xlfn.LET(_xlpm.keuze,(MATCH($F69,$I$15:$L$15,0)-1)*$S69,IF(ISERROR(_xlpm.keuze)=TRUE,"← kies",_xlpm.keuze))</f>
        <v>← kies</v>
      </c>
      <c r="H69" s="99"/>
      <c r="I69" s="107" t="str">
        <f ca="1">INDEX(TABEL,MATCH($Q69,TABEL_1e_KOLOM,0),MATCH(I$15,TABEL_1e_RIJ,0))</f>
        <v>Installatieonderdelen zijn alleen met ingrijpende en/of kostbare middelen demontabel.</v>
      </c>
      <c r="J69" s="107" t="str">
        <f ca="1">INDEX(TABEL,MATCH($Q69,TABEL_1e_KOLOM,0),MATCH(J$15,TABEL_1e_RIJ,0))</f>
        <v>Een klein deel van de installatieonderdelen zijn relatief eenvoudig te demonteren. Voor de overige installatieonderdelen zijn ingrijpende maatregelen of middelen nodig.</v>
      </c>
      <c r="K69" s="107" t="str">
        <f ca="1">INDEX(TABEL,MATCH($Q69,TABEL_1e_KOLOM,0),MATCH(K$15,TABEL_1e_RIJ,0))</f>
        <v>Een groot deel van de installatieonderdelen zijn relatief eenvoudig te demonteren. Voor de overige installatieonderdelen zijn ingrijpende maatregelen of middelen nodig.</v>
      </c>
      <c r="L69" s="107" t="str">
        <f ca="1">INDEX(TABEL,MATCH($Q69,TABEL_1e_KOLOM,0),MATCH(L$15,TABEL_1e_RIJ,0))</f>
        <v xml:space="preserve">Vrijwel alle installatieonderdelen zijn relatief eenvoudig te demonteren. </v>
      </c>
      <c r="M69" s="99"/>
      <c r="O69" s="78"/>
      <c r="P69" s="78"/>
      <c r="Q69" s="84" t="str">
        <f ca="1">OFFSET(Q69,-1,0)</f>
        <v>4.5</v>
      </c>
      <c r="R69" s="84" t="str">
        <f t="shared" ca="1" si="1"/>
        <v>4</v>
      </c>
      <c r="S69" s="85">
        <f ca="1">INDEX(TABEL,MATCH($Q69,TABEL_1e_KOLOM,0),MATCH(weging,TABEL_1e_RIJ,0))</f>
        <v>1.5</v>
      </c>
      <c r="T69" s="77" t="s">
        <v>1</v>
      </c>
    </row>
    <row r="70" spans="1:20" ht="120">
      <c r="A70" s="70" t="s">
        <v>1</v>
      </c>
      <c r="B70" s="115" t="s">
        <v>39</v>
      </c>
      <c r="C70" s="101"/>
      <c r="D70" s="103" t="str">
        <f ca="1">INDEX(TABEL,MATCH($Q70,TABEL_1e_KOLOM,0),MATCH(toelichting_bij_indicator,TABEL_1e_RIJ,0))</f>
        <v>Bij voorkeur zijn een groot deel tot vrijwel alle installatieonderdelen relatief eenvoudig bereikbaar en te demonteren. Hoe eenvoudiger installatieonderdelen kunnen worden aangepast of gedemonteerd, des te makkelijker het is het gebouw of een gebouwdeel opnieuw in te delen, uit te breiden of af te stoten. Deze indicator draagt bij aan alle vormen van flexibiliteit.</v>
      </c>
      <c r="E70" s="102"/>
      <c r="F70" s="158" t="str">
        <f ca="1">INDEX(TABEL,MATCH($Q70,TABEL_1e_KOLOM,0),MATCH(vraag_bij_indicator,TABEL_1e_RIJ,0))</f>
        <v>In hoeverre zijn installatieonderdelen bereikbaar en demontabel?</v>
      </c>
      <c r="G70" s="146"/>
      <c r="H70" s="99"/>
      <c r="I70" s="108" t="str">
        <f ca="1">_xlfn.LET(_xlpm.toelichting,INDEX(TABEL,MATCH($Q70,TABEL_1e_KOLOM,0),MATCH(slecht_toelichting,TABEL_1e_RIJ,0)),IF(_xlpm.toelichting=0,"",_xlpm.toelichting))</f>
        <v>Denk hierbij aan installaties en leidingen die onlosmaakbaar met andere bouwdelen zijn verbonden.</v>
      </c>
      <c r="J70" s="108" t="str">
        <f ca="1">_xlfn.LET(_xlpm.toelichting,INDEX(TABEL,MATCH($Q70,TABEL_1e_KOLOM,0),MATCH(matig_toelichting,TABEL_1e_RIJ,0)),IF(_xlpm.toelichting=0,"",_xlpm.toelichting))</f>
        <v/>
      </c>
      <c r="K70" s="108" t="str">
        <f ca="1">_xlfn.LET(_xlpm.toelichting,INDEX(TABEL,MATCH($Q70,TABEL_1e_KOLOM,0),MATCH(goed_toelichting,TABEL_1e_RIJ,0)),IF(_xlpm.toelichting=0,"",_xlpm.toelichting))</f>
        <v/>
      </c>
      <c r="L70" s="108" t="str">
        <f ca="1">_xlfn.LET(_xlpm.toelichting,INDEX(TABEL,MATCH($Q70,TABEL_1e_KOLOM,0),MATCH(best_toelichting,TABEL_1e_RIJ,0)),IF(_xlpm.toelichting=0,"",_xlpm.toelichting))</f>
        <v/>
      </c>
      <c r="M70" s="99"/>
      <c r="O70" s="78"/>
      <c r="P70" s="78"/>
      <c r="Q70" s="84" t="str">
        <f ca="1">OFFSET(Q70,-1,0)</f>
        <v>4.5</v>
      </c>
      <c r="R70" s="84" t="str">
        <f t="shared" ca="1" si="1"/>
        <v>4</v>
      </c>
      <c r="S70" s="78"/>
      <c r="T70" s="77" t="s">
        <v>1</v>
      </c>
    </row>
    <row r="71" spans="1:20" ht="19.149999999999999">
      <c r="A71" s="70" t="s">
        <v>1</v>
      </c>
      <c r="B71" s="115" t="s">
        <v>10</v>
      </c>
      <c r="C71" s="192" t="str">
        <f ca="1">INDEX(TABEL,MATCH($Q71,TABEL_1e_KOLOM,0),MATCH(lagen_van_brand,TABEL_1e_RIJ,0))</f>
        <v>5. Inbouwpakket</v>
      </c>
      <c r="D71" s="193"/>
      <c r="E71" s="99"/>
      <c r="F71" s="100"/>
      <c r="G71" s="147"/>
      <c r="H71" s="99"/>
      <c r="I71" s="106"/>
      <c r="J71" s="106"/>
      <c r="K71" s="106"/>
      <c r="L71" s="106"/>
      <c r="M71" s="99"/>
      <c r="O71" s="78"/>
      <c r="P71" s="82" cm="1">
        <f t="array" aca="1" ref="P71" ca="1">MAX($P$15:OFFSET(P71,-1,0)+1)</f>
        <v>19</v>
      </c>
      <c r="Q71" s="134" t="str" cm="1">
        <f t="array" aca="1" ref="Q71" ca="1">INDEX(TABEL_1e_KOLOM,$P71+ROWS('Methodiek 2.1 - 20241031'!$A$2:$A$4)-1)</f>
        <v>5.1</v>
      </c>
      <c r="R71" s="84" t="str">
        <f t="shared" ca="1" si="1"/>
        <v>5</v>
      </c>
      <c r="S71" s="78"/>
      <c r="T71" s="77" t="s">
        <v>1</v>
      </c>
    </row>
    <row r="72" spans="1:20" ht="30">
      <c r="A72" s="70" t="s">
        <v>1</v>
      </c>
      <c r="B72" s="115" t="s">
        <v>10</v>
      </c>
      <c r="C72" s="194" t="str">
        <f ca="1">$Q72</f>
        <v>5.1</v>
      </c>
      <c r="D72" s="195" t="str">
        <f ca="1">INDEX(TABEL,MATCH($Q72,TABEL_1e_KOLOM,0),MATCH(indicator,TABEL_1e_RIJ,0))</f>
        <v>Overdimensionering ruimte/oppervlak</v>
      </c>
      <c r="E72" s="101"/>
      <c r="F72" s="159"/>
      <c r="G72" s="196" t="str">
        <f ca="1">_xlfn.LET(_xlpm.keuze,(MATCH($F72,$I$15:$L$15,0)-1)*$S72,IF(ISERROR(_xlpm.keuze)=TRUE,"← kies",_xlpm.keuze))</f>
        <v>← kies</v>
      </c>
      <c r="H72" s="99"/>
      <c r="I72" s="107" t="str">
        <f ca="1">INDEX(TABEL,MATCH($Q72,TABEL_1e_KOLOM,0),MATCH(I$15,TABEL_1e_RIJ,0))</f>
        <v>Nee</v>
      </c>
      <c r="J72" s="107" t="str">
        <f ca="1">INDEX(TABEL,MATCH($Q72,TABEL_1e_KOLOM,0),MATCH(J$15,TABEL_1e_RIJ,0))</f>
        <v>10-30% overgedimensioneerd.</v>
      </c>
      <c r="K72" s="107" t="str">
        <f ca="1">INDEX(TABEL,MATCH($Q72,TABEL_1e_KOLOM,0),MATCH(K$15,TABEL_1e_RIJ,0))</f>
        <v>30-50% overgedimensioneerd.</v>
      </c>
      <c r="L72" s="107" t="str">
        <f ca="1">INDEX(TABEL,MATCH($Q72,TABEL_1e_KOLOM,0),MATCH(L$15,TABEL_1e_RIJ,0))</f>
        <v>Meer dan 50% overgedimensioneerd.</v>
      </c>
      <c r="M72" s="99"/>
      <c r="O72" s="78"/>
      <c r="P72" s="78"/>
      <c r="Q72" s="84" t="str">
        <f ca="1">OFFSET(Q72,-1,0)</f>
        <v>5.1</v>
      </c>
      <c r="R72" s="84" t="str">
        <f t="shared" ca="1" si="1"/>
        <v>5</v>
      </c>
      <c r="S72" s="85">
        <f ca="1">INDEX(TABEL,MATCH($Q72,TABEL_1e_KOLOM,0),MATCH(weging,TABEL_1e_RIJ,0))</f>
        <v>4.5</v>
      </c>
      <c r="T72" s="77" t="s">
        <v>1</v>
      </c>
    </row>
    <row r="73" spans="1:20" ht="180">
      <c r="A73" s="70" t="s">
        <v>1</v>
      </c>
      <c r="B73" s="115" t="s">
        <v>39</v>
      </c>
      <c r="C73" s="102"/>
      <c r="D73" s="103" t="str">
        <f ca="1">INDEX(TABEL,MATCH($Q73,TABEL_1e_KOLOM,0),MATCH(toelichting_bij_indicator,TABEL_1e_RIJ,0))</f>
        <v>Bij voorkeur zijn het gebouw of de gebruiksunits voor meer dan 30% overgedimensioneerd. Naarmate de ruimte/het vloeroppervlak van een unit overgedimensioneerd is (bijvoorbeeld door middel van een zoneringssysteem met margeruimten), is de unit eenvoudiger anders in te delen. Door het gebouw of de gebruiksunits te overdimensioneren, kan ook eenvoudiger aan veranderende vraag naar vloeroppervlak worden voldaan. Deze indicator draagt bij aan indelingsflexibiliteit, uitbreidingsflexibiliteit en afstootflexibiliteit &amp; losmaakbaarheid.</v>
      </c>
      <c r="E73" s="102"/>
      <c r="F73" s="158" t="str">
        <f ca="1">INDEX(TABEL,MATCH($Q73,TABEL_1e_KOLOM,0),MATCH(vraag_bij_indicator,TABEL_1e_RIJ,0))</f>
        <v>Is het gebouw of zijn de gebruiksunits overgedimensioneerd m.b.t. vereiste ruimte c.q. het beschikbaar vloeroppervlak?</v>
      </c>
      <c r="G73" s="146"/>
      <c r="H73" s="99"/>
      <c r="I73" s="108" t="str">
        <f ca="1">_xlfn.LET(_xlpm.toelichting,INDEX(TABEL,MATCH($Q73,TABEL_1e_KOLOM,0),MATCH(slecht_toelichting,TABEL_1e_RIJ,0)),IF(_xlpm.toelichting=0,"",_xlpm.toelichting))</f>
        <v/>
      </c>
      <c r="J73" s="108" t="str">
        <f ca="1">_xlfn.LET(_xlpm.toelichting,INDEX(TABEL,MATCH($Q73,TABEL_1e_KOLOM,0),MATCH(matig_toelichting,TABEL_1e_RIJ,0)),IF(_xlpm.toelichting=0,"",_xlpm.toelichting))</f>
        <v/>
      </c>
      <c r="K73" s="108" t="str">
        <f ca="1">_xlfn.LET(_xlpm.toelichting,INDEX(TABEL,MATCH($Q73,TABEL_1e_KOLOM,0),MATCH(goed_toelichting,TABEL_1e_RIJ,0)),IF(_xlpm.toelichting=0,"",_xlpm.toelichting))</f>
        <v/>
      </c>
      <c r="L73" s="108" t="str">
        <f ca="1">_xlfn.LET(_xlpm.toelichting,INDEX(TABEL,MATCH($Q73,TABEL_1e_KOLOM,0),MATCH(best_toelichting,TABEL_1e_RIJ,0)),IF(_xlpm.toelichting=0,"",_xlpm.toelichting))</f>
        <v/>
      </c>
      <c r="M73" s="99"/>
      <c r="O73" s="78"/>
      <c r="P73" s="78"/>
      <c r="Q73" s="84" t="str">
        <f ca="1">OFFSET(Q73,-1,0)</f>
        <v>5.1</v>
      </c>
      <c r="R73" s="84" t="str">
        <f t="shared" ca="1" si="1"/>
        <v>5</v>
      </c>
      <c r="S73" s="98"/>
      <c r="T73" s="77" t="s">
        <v>1</v>
      </c>
    </row>
    <row r="74" spans="1:20" ht="19.149999999999999">
      <c r="A74" s="70" t="s">
        <v>1</v>
      </c>
      <c r="B74" s="115" t="s">
        <v>10</v>
      </c>
      <c r="C74" s="192" t="str">
        <f ca="1">INDEX(TABEL,MATCH($Q74,TABEL_1e_KOLOM,0),MATCH(lagen_van_brand,TABEL_1e_RIJ,0))</f>
        <v>5. Inbouwpakket</v>
      </c>
      <c r="D74" s="193"/>
      <c r="E74" s="99"/>
      <c r="F74" s="100"/>
      <c r="G74" s="147"/>
      <c r="H74" s="99"/>
      <c r="I74" s="106"/>
      <c r="J74" s="106"/>
      <c r="K74" s="106"/>
      <c r="L74" s="106"/>
      <c r="M74" s="99"/>
      <c r="O74" s="78"/>
      <c r="P74" s="82" cm="1">
        <f t="array" aca="1" ref="P74" ca="1">MAX($P$15:OFFSET(P74,-1,0)+1)</f>
        <v>20</v>
      </c>
      <c r="Q74" s="134" t="str" cm="1">
        <f t="array" aca="1" ref="Q74" ca="1">INDEX(TABEL_1e_KOLOM,$P74+ROWS('Methodiek 2.1 - 20241031'!$A$2:$A$4)-1)</f>
        <v>5.2</v>
      </c>
      <c r="R74" s="84" t="str">
        <f t="shared" ca="1" si="1"/>
        <v>5</v>
      </c>
      <c r="S74" s="98"/>
      <c r="T74" s="77" t="s">
        <v>1</v>
      </c>
    </row>
    <row r="75" spans="1:20" ht="45">
      <c r="A75" s="70" t="s">
        <v>1</v>
      </c>
      <c r="B75" s="115" t="s">
        <v>10</v>
      </c>
      <c r="C75" s="194" t="str">
        <f ca="1">$Q75</f>
        <v>5.2</v>
      </c>
      <c r="D75" s="195" t="str">
        <f ca="1">INDEX(TABEL,MATCH($Q75,TABEL_1e_KOLOM,0),MATCH(indicator,TABEL_1e_RIJ,0))</f>
        <v>Demontabiliteit inbouwcomponenten</v>
      </c>
      <c r="E75" s="101"/>
      <c r="F75" s="159"/>
      <c r="G75" s="196" t="str">
        <f ca="1">_xlfn.LET(_xlpm.keuze,(MATCH($F75,$I$15:$L$15,0)-1)*$S75,IF(ISERROR(_xlpm.keuze)=TRUE,"← kies",_xlpm.keuze))</f>
        <v>← kies</v>
      </c>
      <c r="H75" s="99"/>
      <c r="I75" s="107" t="str">
        <f ca="1">INDEX(TABEL,MATCH($Q75,TABEL_1e_KOLOM,0),MATCH(I$15,TABEL_1e_RIJ,0))</f>
        <v>Componenten zijn niet of nauwelijks demontabel (&lt; 10%).</v>
      </c>
      <c r="J75" s="107" t="str">
        <f ca="1">INDEX(TABEL,MATCH($Q75,TABEL_1e_KOLOM,0),MATCH(J$15,TABEL_1e_RIJ,0))</f>
        <v>Een klein deel van de componenten is demontabel (10-25%).</v>
      </c>
      <c r="K75" s="107" t="str">
        <f ca="1">INDEX(TABEL,MATCH($Q75,TABEL_1e_KOLOM,0),MATCH(K$15,TABEL_1e_RIJ,0))</f>
        <v>Een groot deel van de componenten is demontabel (25-80%).</v>
      </c>
      <c r="L75" s="107" t="str">
        <f ca="1">INDEX(TABEL,MATCH($Q75,TABEL_1e_KOLOM,0),MATCH(L$15,TABEL_1e_RIJ,0))</f>
        <v>Alle componenten zijn nagenoeg volledig demontabel  (&gt; 80%).</v>
      </c>
      <c r="M75" s="99"/>
      <c r="O75" s="78"/>
      <c r="P75" s="78"/>
      <c r="Q75" s="84" t="str">
        <f ca="1">OFFSET(Q75,-1,0)</f>
        <v>5.2</v>
      </c>
      <c r="R75" s="84" t="str">
        <f t="shared" ca="1" si="1"/>
        <v>5</v>
      </c>
      <c r="S75" s="85">
        <f ca="1">INDEX(TABEL,MATCH($Q75,TABEL_1e_KOLOM,0),MATCH(weging,TABEL_1e_RIJ,0))</f>
        <v>3</v>
      </c>
      <c r="T75" s="77" t="s">
        <v>1</v>
      </c>
    </row>
    <row r="76" spans="1:20" ht="120">
      <c r="A76" s="70" t="s">
        <v>1</v>
      </c>
      <c r="B76" s="115" t="s">
        <v>39</v>
      </c>
      <c r="C76" s="101"/>
      <c r="D76" s="103" t="str">
        <f ca="1">INDEX(TABEL,MATCH($Q76,TABEL_1e_KOLOM,0),MATCH(toelichting_bij_indicator,TABEL_1e_RIJ,0))</f>
        <v>Het is wenselijk dat een groot deel tot alle inbouwcomponenten demontabel zijn. Door de inbouwcomponenten demontabel te maken, kunnen de units makkelijker en beter worden aangepast. Dit biedt mogelijkheden om te voldoen aan individuele kwalitatieve gebruikerswensen en voorzieningen op unitniveau. Deze indicator draagt bij aan alle vormen van flexibiliteit.</v>
      </c>
      <c r="E76" s="102"/>
      <c r="F76" s="158" t="str">
        <f ca="1">INDEX(TABEL,MATCH($Q76,TABEL_1e_KOLOM,0),MATCH(vraag_bij_indicator,TABEL_1e_RIJ,0))</f>
        <v>In hoeverre zijn inbouwcomponenten demontabel?</v>
      </c>
      <c r="G76" s="146"/>
      <c r="H76" s="99"/>
      <c r="I76" s="108" t="str">
        <f ca="1">_xlfn.LET(_xlpm.toelichting,INDEX(TABEL,MATCH($Q76,TABEL_1e_KOLOM,0),MATCH(slecht_toelichting,TABEL_1e_RIJ,0)),IF(_xlpm.toelichting=0,"",_xlpm.toelichting))</f>
        <v/>
      </c>
      <c r="J76" s="108" t="str">
        <f ca="1">_xlfn.LET(_xlpm.toelichting,INDEX(TABEL,MATCH($Q76,TABEL_1e_KOLOM,0),MATCH(matig_toelichting,TABEL_1e_RIJ,0)),IF(_xlpm.toelichting=0,"",_xlpm.toelichting))</f>
        <v/>
      </c>
      <c r="K76" s="108" t="str">
        <f ca="1">_xlfn.LET(_xlpm.toelichting,INDEX(TABEL,MATCH($Q76,TABEL_1e_KOLOM,0),MATCH(goed_toelichting,TABEL_1e_RIJ,0)),IF(_xlpm.toelichting=0,"",_xlpm.toelichting))</f>
        <v/>
      </c>
      <c r="L76" s="108" t="str">
        <f ca="1">_xlfn.LET(_xlpm.toelichting,INDEX(TABEL,MATCH($Q76,TABEL_1e_KOLOM,0),MATCH(best_toelichting,TABEL_1e_RIJ,0)),IF(_xlpm.toelichting=0,"",_xlpm.toelichting))</f>
        <v/>
      </c>
      <c r="M76" s="99"/>
      <c r="O76" s="78"/>
      <c r="P76" s="78"/>
      <c r="Q76" s="84" t="str">
        <f ca="1">OFFSET(Q76,-1,0)</f>
        <v>5.2</v>
      </c>
      <c r="R76" s="84" t="str">
        <f t="shared" ca="1" si="1"/>
        <v>5</v>
      </c>
      <c r="S76" s="98"/>
      <c r="T76" s="77" t="s">
        <v>1</v>
      </c>
    </row>
    <row r="77" spans="1:20" ht="19.149999999999999">
      <c r="A77" s="70" t="s">
        <v>1</v>
      </c>
      <c r="B77" s="115" t="s">
        <v>10</v>
      </c>
      <c r="C77" s="192" t="str">
        <f ca="1">INDEX(TABEL,MATCH($Q77,TABEL_1e_KOLOM,0),MATCH(lagen_van_brand,TABEL_1e_RIJ,0))</f>
        <v>5. Inbouwpakket</v>
      </c>
      <c r="D77" s="193"/>
      <c r="E77" s="99"/>
      <c r="F77" s="100"/>
      <c r="G77" s="147"/>
      <c r="H77" s="99"/>
      <c r="I77" s="106"/>
      <c r="J77" s="106"/>
      <c r="K77" s="106"/>
      <c r="L77" s="106"/>
      <c r="M77" s="99"/>
      <c r="O77" s="78"/>
      <c r="P77" s="82" cm="1">
        <f t="array" aca="1" ref="P77" ca="1">MAX($P$15:OFFSET(P77,-1,0)+1)</f>
        <v>21</v>
      </c>
      <c r="Q77" s="134" t="str" cm="1">
        <f t="array" aca="1" ref="Q77" ca="1">INDEX(TABEL_1e_KOLOM,$P77+ROWS('Methodiek 2.1 - 20241031'!$A$2:$A$4)-1)</f>
        <v>5.3</v>
      </c>
      <c r="R77" s="84" t="str">
        <f t="shared" ca="1" si="1"/>
        <v>5</v>
      </c>
      <c r="S77" s="98"/>
      <c r="T77" s="77" t="s">
        <v>1</v>
      </c>
    </row>
    <row r="78" spans="1:20" ht="75">
      <c r="A78" s="70" t="s">
        <v>1</v>
      </c>
      <c r="B78" s="115" t="s">
        <v>10</v>
      </c>
      <c r="C78" s="194" t="str">
        <f ca="1">$Q78</f>
        <v>5.3</v>
      </c>
      <c r="D78" s="195" t="str">
        <f ca="1">INDEX(TABEL,MATCH($Q78,TABEL_1e_KOLOM,0),MATCH(indicator,TABEL_1e_RIJ,0))</f>
        <v>Eigen unitentree/ ontvangstruimte</v>
      </c>
      <c r="E78" s="101"/>
      <c r="F78" s="159"/>
      <c r="G78" s="196" t="str">
        <f ca="1">_xlfn.LET(_xlpm.keuze,(MATCH($F78,$I$15:$L$15,0)-1)*$S78,IF(ISERROR(_xlpm.keuze)=TRUE,"← kies",_xlpm.keuze))</f>
        <v>← kies</v>
      </c>
      <c r="H78" s="99"/>
      <c r="I78" s="107" t="str">
        <f ca="1">INDEX(TABEL,MATCH($Q78,TABEL_1e_KOLOM,0),MATCH(I$15,TABEL_1e_RIJ,0))</f>
        <v>Er zijn op unitniveau geen mogelijkheden voor een eigen entree of ontvangstruimte.</v>
      </c>
      <c r="J78" s="107" t="str">
        <f ca="1">INDEX(TABEL,MATCH($Q78,TABEL_1e_KOLOM,0),MATCH(J$15,TABEL_1e_RIJ,0))</f>
        <v>Minder dan 10% van de units heeft de mogelijkheid voor een eigen entree en/of ontvangstruimte.</v>
      </c>
      <c r="K78" s="107" t="str">
        <f ca="1">INDEX(TABEL,MATCH($Q78,TABEL_1e_KOLOM,0),MATCH(K$15,TABEL_1e_RIJ,0))</f>
        <v>50% van de units heeft de mogelijkheid voor een eigen entree en/of ontvangstruimte.</v>
      </c>
      <c r="L78" s="107" t="str">
        <f ca="1">INDEX(TABEL,MATCH($Q78,TABEL_1e_KOLOM,0),MATCH(L$15,TABEL_1e_RIJ,0))</f>
        <v>Iedere gebruikersunit heeft de mogelijkheid voor een eigen entree en ontvangstruimte.</v>
      </c>
      <c r="M78" s="99"/>
      <c r="O78" s="78"/>
      <c r="P78" s="78"/>
      <c r="Q78" s="84" t="str">
        <f ca="1">OFFSET(Q78,-1,0)</f>
        <v>5.3</v>
      </c>
      <c r="R78" s="84" t="str">
        <f t="shared" ca="1" si="1"/>
        <v>5</v>
      </c>
      <c r="S78" s="85">
        <f ca="1">INDEX(TABEL,MATCH($Q78,TABEL_1e_KOLOM,0),MATCH(weging,TABEL_1e_RIJ,0))</f>
        <v>3</v>
      </c>
      <c r="T78" s="77" t="s">
        <v>1</v>
      </c>
    </row>
    <row r="79" spans="1:20" ht="135">
      <c r="A79" s="70" t="s">
        <v>1</v>
      </c>
      <c r="B79" s="115" t="s">
        <v>39</v>
      </c>
      <c r="C79" s="102"/>
      <c r="D79" s="103" t="str">
        <f ca="1">INDEX(TABEL,MATCH($Q79,TABEL_1e_KOLOM,0),MATCH(toelichting_bij_indicator,TABEL_1e_RIJ,0))</f>
        <v>Idealiter heeft meer dan 50% van de gebruikersunits in het gebouw de mogelijkheid tot een eigen entree of ontvangstruimte. Naarmate er meer mogelijkheden zijn tot een individuele entree en/of ontvangstruimte op unitniveau, kan beter worden voldaan aan individuele kwalitatieve gebruikerswensen op unitniveau. Deze indicator draagt bij aan indelingsflexibiliteit, uitbreidingsflexibiliteit en afstootflexibiliteit.</v>
      </c>
      <c r="E79" s="102"/>
      <c r="F79" s="158" t="str">
        <f ca="1">INDEX(TABEL,MATCH($Q79,TABEL_1e_KOLOM,0),MATCH(vraag_bij_indicator,TABEL_1e_RIJ,0))</f>
        <v>In hoeverre is een eigen entree en/of ontvangstruimte op gebruiksunitniveau mogelijk?</v>
      </c>
      <c r="G79" s="146"/>
      <c r="H79" s="99"/>
      <c r="I79" s="108" t="str">
        <f ca="1">_xlfn.LET(_xlpm.toelichting,INDEX(TABEL,MATCH($Q79,TABEL_1e_KOLOM,0),MATCH(slecht_toelichting,TABEL_1e_RIJ,0)),IF(_xlpm.toelichting=0,"",_xlpm.toelichting))</f>
        <v/>
      </c>
      <c r="J79" s="108" t="str">
        <f ca="1">_xlfn.LET(_xlpm.toelichting,INDEX(TABEL,MATCH($Q79,TABEL_1e_KOLOM,0),MATCH(matig_toelichting,TABEL_1e_RIJ,0)),IF(_xlpm.toelichting=0,"",_xlpm.toelichting))</f>
        <v/>
      </c>
      <c r="K79" s="108" t="str">
        <f ca="1">_xlfn.LET(_xlpm.toelichting,INDEX(TABEL,MATCH($Q79,TABEL_1e_KOLOM,0),MATCH(goed_toelichting,TABEL_1e_RIJ,0)),IF(_xlpm.toelichting=0,"",_xlpm.toelichting))</f>
        <v/>
      </c>
      <c r="L79" s="108" t="str">
        <f ca="1">_xlfn.LET(_xlpm.toelichting,INDEX(TABEL,MATCH($Q79,TABEL_1e_KOLOM,0),MATCH(best_toelichting,TABEL_1e_RIJ,0)),IF(_xlpm.toelichting=0,"",_xlpm.toelichting))</f>
        <v/>
      </c>
      <c r="M79" s="99"/>
      <c r="O79" s="78"/>
      <c r="P79" s="78"/>
      <c r="Q79" s="84" t="str">
        <f ca="1">OFFSET(Q79,-1,0)</f>
        <v>5.3</v>
      </c>
      <c r="R79" s="84" t="str">
        <f t="shared" ca="1" si="1"/>
        <v>5</v>
      </c>
      <c r="S79" s="78"/>
      <c r="T79" s="77" t="s">
        <v>1</v>
      </c>
    </row>
    <row r="80" spans="1:20" ht="19.149999999999999">
      <c r="A80" s="70" t="s">
        <v>1</v>
      </c>
      <c r="B80" s="115" t="s">
        <v>10</v>
      </c>
      <c r="C80" s="192" t="str">
        <f ca="1">INDEX(TABEL,MATCH($Q80,TABEL_1e_KOLOM,0),MATCH(lagen_van_brand,TABEL_1e_RIJ,0))</f>
        <v>5. Inbouwpakket</v>
      </c>
      <c r="D80" s="193"/>
      <c r="E80" s="99"/>
      <c r="F80" s="100"/>
      <c r="G80" s="147"/>
      <c r="H80" s="99"/>
      <c r="I80" s="106"/>
      <c r="J80" s="106"/>
      <c r="K80" s="106"/>
      <c r="L80" s="106"/>
      <c r="M80" s="99"/>
      <c r="O80" s="78"/>
      <c r="P80" s="82" cm="1">
        <f t="array" aca="1" ref="P80" ca="1">MAX($P$15:OFFSET(P80,-1,0)+1)</f>
        <v>22</v>
      </c>
      <c r="Q80" s="134" t="str" cm="1">
        <f t="array" aca="1" ref="Q80" ca="1">INDEX(TABEL_1e_KOLOM,$P80+ROWS('Methodiek 2.1 - 20241031'!$A$2:$A$4)-1)</f>
        <v>5.4</v>
      </c>
      <c r="R80" s="84" t="str">
        <f t="shared" ca="1" si="1"/>
        <v>5</v>
      </c>
      <c r="S80" s="78"/>
      <c r="T80" s="77" t="s">
        <v>1</v>
      </c>
    </row>
    <row r="81" spans="1:20" ht="45">
      <c r="A81" s="70" t="s">
        <v>1</v>
      </c>
      <c r="B81" s="115" t="s">
        <v>10</v>
      </c>
      <c r="C81" s="194" t="str">
        <f ca="1">$Q81</f>
        <v>5.4</v>
      </c>
      <c r="D81" s="195" t="str">
        <f ca="1">INDEX(TABEL,MATCH($Q81,TABEL_1e_KOLOM,0),MATCH(indicator,TABEL_1e_RIJ,0))</f>
        <v>Zelfstandigheid gebruiksunit</v>
      </c>
      <c r="E81" s="101"/>
      <c r="F81" s="159"/>
      <c r="G81" s="196" t="str">
        <f ca="1">_xlfn.LET(_xlpm.keuze,(MATCH($F81,$I$15:$L$15,0)-1)*$S81,IF(ISERROR(_xlpm.keuze)=TRUE,"← kies",_xlpm.keuze))</f>
        <v>← kies</v>
      </c>
      <c r="H81" s="99"/>
      <c r="I81" s="107" t="str">
        <f ca="1">INDEX(TABEL,MATCH($Q81,TABEL_1e_KOLOM,0),MATCH(I$15,TABEL_1e_RIJ,0))</f>
        <v>Er zijn geen voorzieningen aanwezig.</v>
      </c>
      <c r="J81" s="107" t="str">
        <f ca="1">INDEX(TABEL,MATCH($Q81,TABEL_1e_KOLOM,0),MATCH(J$15,TABEL_1e_RIJ,0))</f>
        <v>Er zijn één tot twee voorzieningen aanwezig.</v>
      </c>
      <c r="K81" s="107" t="str">
        <f ca="1">INDEX(TABEL,MATCH($Q81,TABEL_1e_KOLOM,0),MATCH(K$15,TABEL_1e_RIJ,0))</f>
        <v>Er zijn drie tot vier voorzieningen aanwezig.</v>
      </c>
      <c r="L81" s="107" t="str">
        <f ca="1">INDEX(TABEL,MATCH($Q81,TABEL_1e_KOLOM,0),MATCH(L$15,TABEL_1e_RIJ,0))</f>
        <v xml:space="preserve"> Er zijn meer dan vier voorzieningen aanwezig.</v>
      </c>
      <c r="M81" s="99"/>
      <c r="O81" s="78"/>
      <c r="P81" s="78"/>
      <c r="Q81" s="84" t="str">
        <f ca="1">OFFSET(Q81,-1,0)</f>
        <v>5.4</v>
      </c>
      <c r="R81" s="84" t="str">
        <f t="shared" ca="1" si="1"/>
        <v>5</v>
      </c>
      <c r="S81" s="85">
        <f ca="1">INDEX(TABEL,MATCH($Q81,TABEL_1e_KOLOM,0),MATCH(weging,TABEL_1e_RIJ,0))</f>
        <v>3</v>
      </c>
      <c r="T81" s="77" t="s">
        <v>1</v>
      </c>
    </row>
    <row r="82" spans="1:20" ht="165">
      <c r="A82" s="70" t="s">
        <v>1</v>
      </c>
      <c r="B82" s="115" t="s">
        <v>39</v>
      </c>
      <c r="C82" s="101"/>
      <c r="D82" s="103" t="str">
        <f ca="1">INDEX(TABEL,MATCH($Q82,TABEL_1e_KOLOM,0),MATCH(toelichting_bij_indicator,TABEL_1e_RIJ,0))</f>
        <v>Het is wenselijk dat er meer dan drie voorzieningen voor zelfstanding gebruik (zoals pantry, meterkast, installaties, sanitair, kitchenette) aanwezig zijn in de gebruiksunit. Door voorzieningen voor zelfstandig gebruik te implementeren in de gebruiksunits, kan de unit beter zelfstandig functioneren. Op deze manier kan tegemoet gekomen worden aan veranderende eisen door wijziging van de inrichting en kwaliteit van het gebouw. Deze indicator draagt bij aan indelingsflexibiliteit, uitbreidingsflexibiliteit en afstootflexibiliteit.</v>
      </c>
      <c r="E82" s="102"/>
      <c r="F82" s="158" t="str">
        <f ca="1">INDEX(TABEL,MATCH($Q82,TABEL_1e_KOLOM,0),MATCH(vraag_bij_indicator,TABEL_1e_RIJ,0))</f>
        <v>Hoeveel voorzieningen voor zelfstandig gebruik (zoals pantry, meterkast, installaties, sanitair, kitchenette) zijn in de gebruiksunit aanwezig?</v>
      </c>
      <c r="G82" s="114"/>
      <c r="H82" s="99"/>
      <c r="I82" s="108" t="str">
        <f ca="1">_xlfn.LET(_xlpm.toelichting,INDEX(TABEL,MATCH($Q82,TABEL_1e_KOLOM,0),MATCH(slecht_toelichting,TABEL_1e_RIJ,0)),IF(_xlpm.toelichting=0,"",_xlpm.toelichting))</f>
        <v/>
      </c>
      <c r="J82" s="108" t="str">
        <f ca="1">_xlfn.LET(_xlpm.toelichting,INDEX(TABEL,MATCH($Q82,TABEL_1e_KOLOM,0),MATCH(matig_toelichting,TABEL_1e_RIJ,0)),IF(_xlpm.toelichting=0,"",_xlpm.toelichting))</f>
        <v/>
      </c>
      <c r="K82" s="108" t="str">
        <f ca="1">_xlfn.LET(_xlpm.toelichting,INDEX(TABEL,MATCH($Q82,TABEL_1e_KOLOM,0),MATCH(goed_toelichting,TABEL_1e_RIJ,0)),IF(_xlpm.toelichting=0,"",_xlpm.toelichting))</f>
        <v/>
      </c>
      <c r="L82" s="108" t="str">
        <f ca="1">_xlfn.LET(_xlpm.toelichting,INDEX(TABEL,MATCH($Q82,TABEL_1e_KOLOM,0),MATCH(best_toelichting,TABEL_1e_RIJ,0)),IF(_xlpm.toelichting=0,"",_xlpm.toelichting))</f>
        <v/>
      </c>
      <c r="M82" s="99"/>
      <c r="O82" s="78"/>
      <c r="P82" s="78"/>
      <c r="Q82" s="84" t="str">
        <f ca="1">OFFSET(Q82,-1,0)</f>
        <v>5.4</v>
      </c>
      <c r="R82" s="84" t="str">
        <f t="shared" ref="R82:R85" ca="1" si="2">LEFT(Q82,1)</f>
        <v>5</v>
      </c>
      <c r="S82" s="98"/>
      <c r="T82" s="77" t="s">
        <v>1</v>
      </c>
    </row>
    <row r="83" spans="1:20" ht="19.149999999999999">
      <c r="A83" s="70" t="s">
        <v>1</v>
      </c>
      <c r="B83" s="115" t="s">
        <v>10</v>
      </c>
      <c r="C83" s="77" t="s">
        <v>1</v>
      </c>
      <c r="D83" s="99" t="s">
        <v>1</v>
      </c>
      <c r="E83" s="99" t="s">
        <v>1</v>
      </c>
      <c r="F83" s="100" t="s">
        <v>1</v>
      </c>
      <c r="G83" s="113" t="s">
        <v>1</v>
      </c>
      <c r="H83" s="99"/>
      <c r="I83" s="106" t="s">
        <v>1</v>
      </c>
      <c r="J83" s="106" t="s">
        <v>1</v>
      </c>
      <c r="K83" s="106" t="s">
        <v>1</v>
      </c>
      <c r="L83" s="106" t="s">
        <v>1</v>
      </c>
      <c r="M83" s="99" t="s">
        <v>1</v>
      </c>
      <c r="O83" s="77"/>
      <c r="P83" s="77"/>
      <c r="Q83" s="77"/>
      <c r="R83" s="77"/>
      <c r="S83" s="98"/>
      <c r="T83" s="77" t="s">
        <v>1</v>
      </c>
    </row>
    <row r="84" spans="1:20" ht="19.149999999999999">
      <c r="A84" s="118"/>
      <c r="B84" s="119" t="s">
        <v>40</v>
      </c>
      <c r="C84" s="120" t="s">
        <v>41</v>
      </c>
      <c r="D84" s="120"/>
      <c r="E84" s="121"/>
      <c r="F84" s="122"/>
      <c r="G84" s="123"/>
      <c r="H84" s="123"/>
      <c r="I84" s="123"/>
      <c r="J84" s="123"/>
      <c r="K84" s="123"/>
      <c r="L84" s="123"/>
      <c r="M84" s="123"/>
      <c r="O84" s="123"/>
      <c r="P84" s="123"/>
      <c r="Q84" s="123"/>
      <c r="R84" s="123"/>
      <c r="S84" s="123"/>
      <c r="T84" s="123"/>
    </row>
    <row r="85" spans="1:20" ht="19.149999999999999">
      <c r="A85" s="70" t="s">
        <v>1</v>
      </c>
      <c r="B85" s="115" t="s">
        <v>40</v>
      </c>
      <c r="C85" s="152" t="str">
        <f ca="1">INDEX(TABEL,MATCH($Q85,TABEL_1e_KOLOM,0),MATCH(lagen_van_brand,TABEL_1e_RIJ,0))</f>
        <v>2. Constructie</v>
      </c>
      <c r="D85" s="99"/>
      <c r="E85" s="99" t="s">
        <v>1</v>
      </c>
      <c r="F85" s="100" t="s">
        <v>1</v>
      </c>
      <c r="G85" s="113" t="s">
        <v>1</v>
      </c>
      <c r="H85" s="99"/>
      <c r="I85" s="106" t="s">
        <v>1</v>
      </c>
      <c r="J85" s="106" t="s">
        <v>1</v>
      </c>
      <c r="K85" s="106" t="s">
        <v>1</v>
      </c>
      <c r="L85" s="106" t="s">
        <v>1</v>
      </c>
      <c r="M85" s="99" t="s">
        <v>1</v>
      </c>
      <c r="O85" s="77" t="s">
        <v>1</v>
      </c>
      <c r="P85" s="83" cm="1">
        <f t="array" aca="1" ref="P85" ca="1">MAX($P$15:OFFSET(P85,-1,0)+1)</f>
        <v>23</v>
      </c>
      <c r="Q85" s="136" t="str" cm="1">
        <f t="array" aca="1" ref="Q85" ca="1">INDEX(TABEL_1e_KOLOM,$P85+ROWS('Methodiek 2.1 - 20241031'!$A$2:$A$4))</f>
        <v>2.9</v>
      </c>
      <c r="R85" s="117" t="str">
        <f t="shared" ca="1" si="2"/>
        <v>2</v>
      </c>
      <c r="S85" s="98"/>
      <c r="T85" s="77" t="s">
        <v>1</v>
      </c>
    </row>
    <row r="86" spans="1:20" ht="60">
      <c r="A86" s="70" t="s">
        <v>1</v>
      </c>
      <c r="B86" s="115" t="s">
        <v>40</v>
      </c>
      <c r="C86" s="161" t="str">
        <f ca="1">$Q86</f>
        <v>2.9</v>
      </c>
      <c r="D86" s="104" t="str">
        <f ca="1">INDEX(TABEL,MATCH($Q86,TABEL_1e_KOLOM,0),MATCH(indicator,TABEL_1e_RIJ,0))</f>
        <v>Verticale uitwisselbaarheid verdiepingen</v>
      </c>
      <c r="E86" s="101"/>
      <c r="F86" s="159"/>
      <c r="G86" s="148" t="s">
        <v>42</v>
      </c>
      <c r="H86" s="99"/>
      <c r="I86" s="107" t="str">
        <f ca="1">INDEX(TABEL,MATCH($Q86,TABEL_1e_KOLOM,0),MATCH(I$15,TABEL_1e_RIJ,0))</f>
        <v>Geen of minder dan 20% van de verdiepingen zijn identiek.</v>
      </c>
      <c r="J86" s="107" t="str">
        <f ca="1">INDEX(TABEL,MATCH($Q86,TABEL_1e_KOLOM,0),MATCH(J$15,TABEL_1e_RIJ,0))</f>
        <v xml:space="preserve"> 20 tot 50% van de verdiepingen is identiek.</v>
      </c>
      <c r="K86" s="107" t="str">
        <f ca="1">INDEX(TABEL,MATCH($Q86,TABEL_1e_KOLOM,0),MATCH(K$15,TABEL_1e_RIJ,0))</f>
        <v>50 tot 90% van de verdiepingen is identiek.</v>
      </c>
      <c r="L86" s="107" t="str">
        <f ca="1">INDEX(TABEL,MATCH($Q86,TABEL_1e_KOLOM,0),MATCH(L$15,TABEL_1e_RIJ,0))</f>
        <v>Alle verdiepingen zijn identiek.</v>
      </c>
      <c r="M86" s="99"/>
      <c r="O86" s="78"/>
      <c r="P86" s="78"/>
      <c r="Q86" s="84" t="str">
        <f ca="1">OFFSET(Q86,-1,0)</f>
        <v>2.9</v>
      </c>
      <c r="R86" s="84" t="str">
        <f t="shared" ref="R86:R88" ca="1" si="3">LEFT(Q86,1)</f>
        <v>2</v>
      </c>
      <c r="S86" s="85">
        <f ca="1">INDEX(TABEL,MATCH($Q86,TABEL_1e_KOLOM,0),MATCH(weging,TABEL_1e_RIJ,0))</f>
        <v>0</v>
      </c>
      <c r="T86" s="77" t="s">
        <v>1</v>
      </c>
    </row>
    <row r="87" spans="1:20" ht="120">
      <c r="A87" s="70" t="s">
        <v>1</v>
      </c>
      <c r="B87" s="115" t="s">
        <v>39</v>
      </c>
      <c r="C87" s="101"/>
      <c r="D87" s="103" t="str">
        <f ca="1">INDEX(TABEL,MATCH($Q87,TABEL_1e_KOLOM,0),MATCH(toelichting_bij_indicator,TABEL_1e_RIJ,0))</f>
        <v xml:space="preserve">Idealiter zijn meer dan 50% van de verdiepingen in het gebouw identiek. Door de verdiepingen verticaal uitwisselbaar te maken, kunnen ze op gelijke wijze voor gelijksoortige functies worden ingericht. Hierdoor wordt het herindelen en verkavelen van het gebouw makkelijker. Deze indicator draagt bij aan indelingsflexibiliteit en afstootflexibiliteit &amp; losmaakbaarheid. </v>
      </c>
      <c r="E87" s="102"/>
      <c r="F87" s="158" t="str">
        <f ca="1">INDEX(TABEL,MATCH($Q87,TABEL_1e_KOLOM,0),MATCH(vraag_bij_indicator,TABEL_1e_RIJ,0))</f>
        <v>In hoeverre is er sprake van identieke verdiepingen, zodat ze op gelijke wijze (voor gelijksoortige functies) zijn in te delen en in te richten?</v>
      </c>
      <c r="G87" s="114"/>
      <c r="H87" s="99"/>
      <c r="I87" s="108" t="str">
        <f ca="1">_xlfn.LET(_xlpm.toelichting,INDEX(TABEL,MATCH($Q87,TABEL_1e_KOLOM,0),MATCH(slecht_toelichting,TABEL_1e_RIJ,0)),IF(_xlpm.toelichting=0,"",_xlpm.toelichting))</f>
        <v/>
      </c>
      <c r="J87" s="108" t="str">
        <f ca="1">_xlfn.LET(_xlpm.toelichting,INDEX(TABEL,MATCH($Q87,TABEL_1e_KOLOM,0),MATCH(matig_toelichting,TABEL_1e_RIJ,0)),IF(_xlpm.toelichting=0,"",_xlpm.toelichting))</f>
        <v/>
      </c>
      <c r="K87" s="108" t="str">
        <f ca="1">_xlfn.LET(_xlpm.toelichting,INDEX(TABEL,MATCH($Q87,TABEL_1e_KOLOM,0),MATCH(goed_toelichting,TABEL_1e_RIJ,0)),IF(_xlpm.toelichting=0,"",_xlpm.toelichting))</f>
        <v/>
      </c>
      <c r="L87" s="108" t="str">
        <f ca="1">_xlfn.LET(_xlpm.toelichting,INDEX(TABEL,MATCH($Q87,TABEL_1e_KOLOM,0),MATCH(best_toelichting,TABEL_1e_RIJ,0)),IF(_xlpm.toelichting=0,"",_xlpm.toelichting))</f>
        <v/>
      </c>
      <c r="M87" s="99"/>
      <c r="O87" s="78"/>
      <c r="P87" s="78"/>
      <c r="Q87" s="84" t="str">
        <f ca="1">OFFSET(Q87,-1,0)</f>
        <v>2.9</v>
      </c>
      <c r="R87" s="84" t="str">
        <f t="shared" ca="1" si="3"/>
        <v>2</v>
      </c>
      <c r="S87" s="98"/>
      <c r="T87" s="77" t="s">
        <v>1</v>
      </c>
    </row>
    <row r="88" spans="1:20" ht="19.149999999999999">
      <c r="A88" s="70" t="s">
        <v>1</v>
      </c>
      <c r="B88" s="115" t="s">
        <v>40</v>
      </c>
      <c r="C88" s="152" t="str">
        <f ca="1">INDEX(TABEL,MATCH($Q88,TABEL_1e_KOLOM,0),MATCH(lagen_van_brand,TABEL_1e_RIJ,0))</f>
        <v>2. Constructie</v>
      </c>
      <c r="D88" s="99"/>
      <c r="E88" s="99" t="s">
        <v>1</v>
      </c>
      <c r="F88" s="100" t="s">
        <v>1</v>
      </c>
      <c r="G88" s="113"/>
      <c r="H88" s="99"/>
      <c r="I88" s="106" t="s">
        <v>1</v>
      </c>
      <c r="J88" s="106" t="s">
        <v>1</v>
      </c>
      <c r="K88" s="106" t="s">
        <v>1</v>
      </c>
      <c r="L88" s="106" t="s">
        <v>1</v>
      </c>
      <c r="M88" s="99" t="s">
        <v>1</v>
      </c>
      <c r="O88" s="77" t="s">
        <v>1</v>
      </c>
      <c r="P88" s="82" cm="1">
        <f t="array" aca="1" ref="P88" ca="1">MAX($P$15:OFFSET(P88,-1,0)+1)</f>
        <v>24</v>
      </c>
      <c r="Q88" s="136" t="str" cm="1">
        <f t="array" aca="1" ref="Q88" ca="1">INDEX(TABEL_1e_KOLOM,$P88+ROWS('Methodiek 2.1 - 20241031'!$A$2:$A$4))</f>
        <v>2.10</v>
      </c>
      <c r="R88" s="84" t="str">
        <f t="shared" ca="1" si="3"/>
        <v>2</v>
      </c>
      <c r="S88" s="98"/>
      <c r="T88" s="77" t="s">
        <v>1</v>
      </c>
    </row>
    <row r="89" spans="1:20" ht="105">
      <c r="A89" s="70" t="s">
        <v>1</v>
      </c>
      <c r="B89" s="115" t="s">
        <v>40</v>
      </c>
      <c r="C89" s="161" t="str">
        <f ca="1">$Q89</f>
        <v>2.10</v>
      </c>
      <c r="D89" s="104" t="str">
        <f ca="1">INDEX(TABEL,MATCH($Q89,TABEL_1e_KOLOM,0),MATCH(indicator,TABEL_1e_RIJ,0))</f>
        <v>Verplaatsing gebouwontsluiting</v>
      </c>
      <c r="E89" s="101"/>
      <c r="F89" s="159"/>
      <c r="G89" s="148" t="s">
        <v>42</v>
      </c>
      <c r="H89" s="99"/>
      <c r="I89" s="107" t="str">
        <f ca="1">INDEX(TABEL,MATCH($Q89,TABEL_1e_KOLOM,0),MATCH(I$15,TABEL_1e_RIJ,0))</f>
        <v>Het is niet mogelijk om de gebouwontsluiting te verplaatsen en/of toe te voegen.</v>
      </c>
      <c r="J89" s="107" t="str">
        <f ca="1">INDEX(TABEL,MATCH($Q89,TABEL_1e_KOLOM,0),MATCH(J$15,TABEL_1e_RIJ,0))</f>
        <v>De gebouwontsluiting kan in beperkte mate in één richting worden verplaatst.</v>
      </c>
      <c r="K89" s="107" t="str">
        <f ca="1">INDEX(TABEL,MATCH($Q89,TABEL_1e_KOLOM,0),MATCH(K$15,TABEL_1e_RIJ,0))</f>
        <v>De gebouwontsluiting kan in beperkte mate in meer richtingen verplaatst worden.</v>
      </c>
      <c r="L89" s="107" t="str">
        <f ca="1">INDEX(TABEL,MATCH($Q89,TABEL_1e_KOLOM,0),MATCH(L$15,TABEL_1e_RIJ,0))</f>
        <v>De gebouwontsluiting kan op eenvoudige wijze in meerdere richtingen worden verplaatst  of er kunnen meerdere nieuwe worden toegevoegd.</v>
      </c>
      <c r="M89" s="99"/>
      <c r="O89" s="78"/>
      <c r="P89" s="78"/>
      <c r="Q89" s="84" t="str">
        <f ca="1">OFFSET(Q89,-1,0)</f>
        <v>2.10</v>
      </c>
      <c r="R89" s="84" t="str">
        <f t="shared" ref="R89:R91" ca="1" si="4">LEFT(Q89,1)</f>
        <v>2</v>
      </c>
      <c r="S89" s="85">
        <f ca="1">INDEX(TABEL,MATCH($Q89,TABEL_1e_KOLOM,0),MATCH(weging,TABEL_1e_RIJ,0))</f>
        <v>0</v>
      </c>
      <c r="T89" s="77" t="s">
        <v>1</v>
      </c>
    </row>
    <row r="90" spans="1:20" ht="135">
      <c r="A90" s="70" t="s">
        <v>1</v>
      </c>
      <c r="B90" s="115" t="s">
        <v>39</v>
      </c>
      <c r="C90" s="101"/>
      <c r="D90" s="103" t="str">
        <f ca="1">INDEX(TABEL,MATCH($Q90,TABEL_1e_KOLOM,0),MATCH(toelichting_bij_indicator,TABEL_1e_RIJ,0))</f>
        <v>Bij voorkeur kan de gebouwontsluiting relatief eenvoudig in meerdere richtingen worden verplaatst. Idealiter kunnen ook meerdere nieuwe ontsluitingen worden toegevoegd. Hoe makkelijker de horizontale gebouwontsluiting kan worden verplaatst, des te beter kan worden tegemoetgekomen aan veranderende eisen met betrekking tot faciliteiten en voorzieningen. Deze indicator draagt bij aan uitbreidingsflexibiliteit.</v>
      </c>
      <c r="E90" s="102"/>
      <c r="F90" s="158" t="str">
        <f ca="1">INDEX(TABEL,MATCH($Q90,TABEL_1e_KOLOM,0),MATCH(vraag_bij_indicator,TABEL_1e_RIJ,0))</f>
        <v>In hoeverre is het mogelijk de horizontale gebouwontsluiting te verplaatsen of een nieuwe toe te voegen?</v>
      </c>
      <c r="G90" s="114"/>
      <c r="H90" s="99"/>
      <c r="I90" s="108" t="str">
        <f ca="1">_xlfn.LET(_xlpm.toelichting,INDEX(TABEL,MATCH($Q90,TABEL_1e_KOLOM,0),MATCH(slecht_toelichting,TABEL_1e_RIJ,0)),IF(_xlpm.toelichting=0,"",_xlpm.toelichting))</f>
        <v/>
      </c>
      <c r="J90" s="108" t="str">
        <f ca="1">_xlfn.LET(_xlpm.toelichting,INDEX(TABEL,MATCH($Q90,TABEL_1e_KOLOM,0),MATCH(matig_toelichting,TABEL_1e_RIJ,0)),IF(_xlpm.toelichting=0,"",_xlpm.toelichting))</f>
        <v/>
      </c>
      <c r="K90" s="108" t="str">
        <f ca="1">_xlfn.LET(_xlpm.toelichting,INDEX(TABEL,MATCH($Q90,TABEL_1e_KOLOM,0),MATCH(goed_toelichting,TABEL_1e_RIJ,0)),IF(_xlpm.toelichting=0,"",_xlpm.toelichting))</f>
        <v/>
      </c>
      <c r="L90" s="108" t="str">
        <f ca="1">_xlfn.LET(_xlpm.toelichting,INDEX(TABEL,MATCH($Q90,TABEL_1e_KOLOM,0),MATCH(best_toelichting,TABEL_1e_RIJ,0)),IF(_xlpm.toelichting=0,"",_xlpm.toelichting))</f>
        <v/>
      </c>
      <c r="M90" s="99"/>
      <c r="O90" s="78"/>
      <c r="P90" s="78"/>
      <c r="Q90" s="84" t="str">
        <f ca="1">OFFSET(Q90,-1,0)</f>
        <v>2.10</v>
      </c>
      <c r="R90" s="84" t="str">
        <f t="shared" ca="1" si="4"/>
        <v>2</v>
      </c>
      <c r="S90" s="98"/>
      <c r="T90" s="77" t="s">
        <v>1</v>
      </c>
    </row>
    <row r="91" spans="1:20" ht="19.149999999999999">
      <c r="A91" s="70" t="s">
        <v>1</v>
      </c>
      <c r="B91" s="115" t="s">
        <v>40</v>
      </c>
      <c r="C91" s="152" t="str">
        <f ca="1">INDEX(TABEL,MATCH($Q91,TABEL_1e_KOLOM,0),MATCH(lagen_van_brand,TABEL_1e_RIJ,0))</f>
        <v>3. Gebouwschil</v>
      </c>
      <c r="D91" s="99"/>
      <c r="E91" s="99" t="s">
        <v>1</v>
      </c>
      <c r="F91" s="100" t="s">
        <v>1</v>
      </c>
      <c r="G91" s="113"/>
      <c r="H91" s="99"/>
      <c r="I91" s="106" t="s">
        <v>1</v>
      </c>
      <c r="J91" s="106" t="s">
        <v>1</v>
      </c>
      <c r="K91" s="106" t="s">
        <v>1</v>
      </c>
      <c r="L91" s="106" t="s">
        <v>1</v>
      </c>
      <c r="M91" s="99" t="s">
        <v>1</v>
      </c>
      <c r="O91" s="77" t="s">
        <v>1</v>
      </c>
      <c r="P91" s="82" cm="1">
        <f t="array" aca="1" ref="P91" ca="1">MAX($P$15:OFFSET(P91,-1,0)+1)</f>
        <v>25</v>
      </c>
      <c r="Q91" s="136" t="str" cm="1">
        <f t="array" aca="1" ref="Q91" ca="1">INDEX(TABEL_1e_KOLOM,$P91+ROWS('Methodiek 2.1 - 20241031'!$A$2:$A$4))</f>
        <v>3.4</v>
      </c>
      <c r="R91" s="84" t="str">
        <f t="shared" ca="1" si="4"/>
        <v>3</v>
      </c>
      <c r="S91" s="98"/>
      <c r="T91" s="77" t="s">
        <v>1</v>
      </c>
    </row>
    <row r="92" spans="1:20" ht="75">
      <c r="A92" s="70" t="s">
        <v>1</v>
      </c>
      <c r="B92" s="115" t="s">
        <v>40</v>
      </c>
      <c r="C92" s="161" t="str">
        <f ca="1">$Q92</f>
        <v>3.4</v>
      </c>
      <c r="D92" s="104" t="str">
        <f ca="1">INDEX(TABEL,MATCH($Q92,TABEL_1e_KOLOM,0),MATCH(indicator,TABEL_1e_RIJ,0))</f>
        <v>Isolatie van de gevel</v>
      </c>
      <c r="E92" s="101"/>
      <c r="F92" s="159"/>
      <c r="G92" s="148" t="s">
        <v>42</v>
      </c>
      <c r="H92" s="99"/>
      <c r="I92" s="107" t="str">
        <f ca="1">INDEX(TABEL,MATCH($Q92,TABEL_1e_KOLOM,0),MATCH(I$15,TABEL_1e_RIJ,0))</f>
        <v>De gevelisolatie voldoet niet (meer) aan de huidige eisen voor kantoren.</v>
      </c>
      <c r="J92" s="107" t="str">
        <f ca="1">INDEX(TABEL,MATCH($Q92,TABEL_1e_KOLOM,0),MATCH(J$15,TABEL_1e_RIJ,0))</f>
        <v>De gevelisolatie voldoet aan de huidige eisen voor kantoren.</v>
      </c>
      <c r="K92" s="107" t="str">
        <f ca="1">INDEX(TABEL,MATCH($Q92,TABEL_1e_KOLOM,0),MATCH(K$15,TABEL_1e_RIJ,0))</f>
        <v>De gevelisolatie voldoet aan de huidige eisen voor wonen/zorg.</v>
      </c>
      <c r="L92" s="107" t="str">
        <f ca="1">INDEX(TABEL,MATCH($Q92,TABEL_1e_KOLOM,0),MATCH(L$15,TABEL_1e_RIJ,0))</f>
        <v>De gevelisolatie voldoet aan de huidige eisen voor wonen/zorg, inclusief 30% extra boven de huidige norm.</v>
      </c>
      <c r="M92" s="99"/>
      <c r="O92" s="78"/>
      <c r="P92" s="78"/>
      <c r="Q92" s="84" t="str">
        <f ca="1">OFFSET(Q92,-1,0)</f>
        <v>3.4</v>
      </c>
      <c r="R92" s="84" t="str">
        <f t="shared" ref="R92:R100" ca="1" si="5">LEFT(Q92,1)</f>
        <v>3</v>
      </c>
      <c r="S92" s="85">
        <f ca="1">INDEX(TABEL,MATCH($Q92,TABEL_1e_KOLOM,0),MATCH(weging,TABEL_1e_RIJ,0))</f>
        <v>0</v>
      </c>
      <c r="T92" s="77" t="s">
        <v>1</v>
      </c>
    </row>
    <row r="93" spans="1:20" ht="150">
      <c r="A93" s="70" t="s">
        <v>1</v>
      </c>
      <c r="B93" s="115" t="s">
        <v>39</v>
      </c>
      <c r="C93" s="101"/>
      <c r="D93" s="103" t="str">
        <f ca="1">INDEX(TABEL,MATCH($Q93,TABEL_1e_KOLOM,0),MATCH(toelichting_bij_indicator,TABEL_1e_RIJ,0))</f>
        <v xml:space="preserve">Het is wenselijk dat de kwaliteit van de thermische en akoestische isolatie van de gevel voldoet aan de huidige eisen voor wonen/zorg. Idealiter is de kwaliteit 30% boven de huidige norm. Hoe beter de isolatie van de gevel, des te eenvoudiger een wijziging in de functie van het gebouw kan worden doorgevoerd. Door te anticiperen op toekomstige verhogingen van de eisen, voldoet het gebouw ook in de toekomst nog aan de prestatienormen. Deze indicator draagt bij aan indelingsflexibiliteit. </v>
      </c>
      <c r="E93" s="102"/>
      <c r="F93" s="158" t="str">
        <f ca="1">INDEX(TABEL,MATCH($Q93,TABEL_1e_KOLOM,0),MATCH(vraag_bij_indicator,TABEL_1e_RIJ,0))</f>
        <v>Wat is de kwaliteit van de thermische en akoestische isolatie van de gevel?</v>
      </c>
      <c r="G93" s="114"/>
      <c r="H93" s="99"/>
      <c r="I93" s="108" t="str">
        <f ca="1">_xlfn.LET(_xlpm.toelichting,INDEX(TABEL,MATCH($Q93,TABEL_1e_KOLOM,0),MATCH(slecht_toelichting,TABEL_1e_RIJ,0)),IF(_xlpm.toelichting=0,"",_xlpm.toelichting))</f>
        <v/>
      </c>
      <c r="J93" s="108" t="str">
        <f ca="1">_xlfn.LET(_xlpm.toelichting,INDEX(TABEL,MATCH($Q93,TABEL_1e_KOLOM,0),MATCH(matig_toelichting,TABEL_1e_RIJ,0)),IF(_xlpm.toelichting=0,"",_xlpm.toelichting))</f>
        <v/>
      </c>
      <c r="K93" s="108" t="str">
        <f ca="1">_xlfn.LET(_xlpm.toelichting,INDEX(TABEL,MATCH($Q93,TABEL_1e_KOLOM,0),MATCH(goed_toelichting,TABEL_1e_RIJ,0)),IF(_xlpm.toelichting=0,"",_xlpm.toelichting))</f>
        <v/>
      </c>
      <c r="L93" s="108" t="str">
        <f ca="1">_xlfn.LET(_xlpm.toelichting,INDEX(TABEL,MATCH($Q93,TABEL_1e_KOLOM,0),MATCH(best_toelichting,TABEL_1e_RIJ,0)),IF(_xlpm.toelichting=0,"",_xlpm.toelichting))</f>
        <v/>
      </c>
      <c r="M93" s="99"/>
      <c r="O93" s="78"/>
      <c r="P93" s="78"/>
      <c r="Q93" s="84" t="str">
        <f ca="1">OFFSET(Q93,-1,0)</f>
        <v>3.4</v>
      </c>
      <c r="R93" s="84" t="str">
        <f t="shared" ca="1" si="5"/>
        <v>3</v>
      </c>
      <c r="S93" s="98"/>
      <c r="T93" s="77" t="s">
        <v>1</v>
      </c>
    </row>
    <row r="94" spans="1:20" ht="19.149999999999999">
      <c r="A94" s="70" t="s">
        <v>1</v>
      </c>
      <c r="B94" s="115" t="s">
        <v>40</v>
      </c>
      <c r="C94" s="152" t="str">
        <f ca="1">INDEX(TABEL,MATCH($Q94,TABEL_1e_KOLOM,0),MATCH(lagen_van_brand,TABEL_1e_RIJ,0))</f>
        <v>3. Gebouwschil</v>
      </c>
      <c r="D94" s="99"/>
      <c r="E94" s="99" t="s">
        <v>1</v>
      </c>
      <c r="F94" s="100" t="s">
        <v>1</v>
      </c>
      <c r="G94" s="113" t="s">
        <v>1</v>
      </c>
      <c r="H94" s="99"/>
      <c r="I94" s="106" t="s">
        <v>1</v>
      </c>
      <c r="J94" s="106" t="s">
        <v>1</v>
      </c>
      <c r="K94" s="106" t="s">
        <v>1</v>
      </c>
      <c r="L94" s="106" t="s">
        <v>1</v>
      </c>
      <c r="M94" s="99" t="s">
        <v>1</v>
      </c>
      <c r="O94" s="77" t="s">
        <v>1</v>
      </c>
      <c r="P94" s="83" cm="1">
        <f t="array" aca="1" ref="P94" ca="1">MAX($P$15:OFFSET(P94,-1,0)+1)</f>
        <v>26</v>
      </c>
      <c r="Q94" s="136" t="str" cm="1">
        <f t="array" aca="1" ref="Q94" ca="1">INDEX(TABEL_1e_KOLOM,$P94+ROWS('Methodiek 2.1 - 20241031'!$A$2:$A$4))</f>
        <v>3.5</v>
      </c>
      <c r="R94" s="117" t="str">
        <f t="shared" ca="1" si="5"/>
        <v>3</v>
      </c>
      <c r="S94" s="98"/>
      <c r="T94" s="77" t="s">
        <v>1</v>
      </c>
    </row>
    <row r="95" spans="1:20" ht="75">
      <c r="A95" s="70" t="s">
        <v>1</v>
      </c>
      <c r="B95" s="115" t="s">
        <v>40</v>
      </c>
      <c r="C95" s="161" t="str">
        <f ca="1">$Q95</f>
        <v>3.5</v>
      </c>
      <c r="D95" s="104" t="str">
        <f ca="1">INDEX(TABEL,MATCH($Q95,TABEL_1e_KOLOM,0),MATCH(indicator,TABEL_1e_RIJ,0))</f>
        <v>Te openen ramen</v>
      </c>
      <c r="E95" s="101"/>
      <c r="F95" s="159"/>
      <c r="G95" s="148" t="s">
        <v>42</v>
      </c>
      <c r="H95" s="99"/>
      <c r="I95" s="107" t="str">
        <f ca="1">INDEX(TABEL,MATCH($Q95,TABEL_1e_KOLOM,0),MATCH(I$15,TABEL_1e_RIJ,0))</f>
        <v>Per gevelstramien/beukmaat zijn er geen ramen te openen.</v>
      </c>
      <c r="J95" s="107" t="str">
        <f ca="1">INDEX(TABEL,MATCH($Q95,TABEL_1e_KOLOM,0),MATCH(J$15,TABEL_1e_RIJ,0))</f>
        <v>Per gevelstramien/beukmaat zijn er een beperkt aantal ramen te openen.</v>
      </c>
      <c r="K95" s="107" t="str">
        <f ca="1">INDEX(TABEL,MATCH($Q95,TABEL_1e_KOLOM,0),MATCH(K$15,TABEL_1e_RIJ,0))</f>
        <v>Per gevelstramien/beukmaat zijn er redelijk veel ramen te openen.</v>
      </c>
      <c r="L95" s="107" t="str">
        <f ca="1">INDEX(TABEL,MATCH($Q95,TABEL_1e_KOLOM,0),MATCH(L$15,TABEL_1e_RIJ,0))</f>
        <v>Per gevelstramien/beukmaat zijn bijna alle ramen te openen.</v>
      </c>
      <c r="M95" s="99"/>
      <c r="O95" s="78"/>
      <c r="P95" s="78"/>
      <c r="Q95" s="84" t="str">
        <f ca="1">OFFSET(Q95,-1,0)</f>
        <v>3.5</v>
      </c>
      <c r="R95" s="84" t="str">
        <f t="shared" ca="1" si="5"/>
        <v>3</v>
      </c>
      <c r="S95" s="85">
        <f ca="1">INDEX(TABEL,MATCH($Q95,TABEL_1e_KOLOM,0),MATCH(weging,TABEL_1e_RIJ,0))</f>
        <v>0</v>
      </c>
      <c r="T95" s="77" t="s">
        <v>1</v>
      </c>
    </row>
    <row r="96" spans="1:20" ht="195">
      <c r="A96" s="70" t="s">
        <v>1</v>
      </c>
      <c r="B96" s="115" t="s">
        <v>39</v>
      </c>
      <c r="C96" s="101"/>
      <c r="D96" s="103" t="str">
        <f ca="1">INDEX(TABEL,MATCH($Q96,TABEL_1e_KOLOM,0),MATCH(toelichting_bij_indicator,TABEL_1e_RIJ,0))</f>
        <v>Bij voorkeur kunnen per gevelstramien/beukmaat redelijk veel tot bijna alle ramen open. Het aantal te openen ramen per gevelstramien/beukmaat geeft een indicatie van hoe de te openen ramen over het hele pand zijn verdeeld. Hoe meer ramen per gevelstramien te openen zijn, des te eenvoudiger functiewijziging mogelijk is. Bij een functiewijziging veranderen de eisen van inrichting en kwaliteit van het gebouw en kan natuurlijke ventilatie worden vereist waarvoor te openen ramen nodig zijn (zoals voor de functie wonen). Deze indicator draagt bij aan indelingsflexibiliteit, uitbreidingsflexibiliteit en afstootflexibiliteit &amp; losmaakbaarheid.</v>
      </c>
      <c r="E96" s="102"/>
      <c r="F96" s="158" t="str">
        <f ca="1">INDEX(TABEL,MATCH($Q96,TABEL_1e_KOLOM,0),MATCH(vraag_bij_indicator,TABEL_1e_RIJ,0))</f>
        <v>Hoeveel ramen per gevelstramien/beukmaat zijn te openen?</v>
      </c>
      <c r="G96" s="114"/>
      <c r="H96" s="99"/>
      <c r="I96" s="108" t="str">
        <f ca="1">_xlfn.LET(_xlpm.toelichting,INDEX(TABEL,MATCH($Q96,TABEL_1e_KOLOM,0),MATCH(slecht_toelichting,TABEL_1e_RIJ,0)),IF(_xlpm.toelichting=0,"",_xlpm.toelichting))</f>
        <v/>
      </c>
      <c r="J96" s="108" t="str">
        <f ca="1">_xlfn.LET(_xlpm.toelichting,INDEX(TABEL,MATCH($Q96,TABEL_1e_KOLOM,0),MATCH(matig_toelichting,TABEL_1e_RIJ,0)),IF(_xlpm.toelichting=0,"",_xlpm.toelichting))</f>
        <v/>
      </c>
      <c r="K96" s="108" t="str">
        <f ca="1">_xlfn.LET(_xlpm.toelichting,INDEX(TABEL,MATCH($Q96,TABEL_1e_KOLOM,0),MATCH(goed_toelichting,TABEL_1e_RIJ,0)),IF(_xlpm.toelichting=0,"",_xlpm.toelichting))</f>
        <v/>
      </c>
      <c r="L96" s="108" t="str">
        <f ca="1">_xlfn.LET(_xlpm.toelichting,INDEX(TABEL,MATCH($Q96,TABEL_1e_KOLOM,0),MATCH(best_toelichting,TABEL_1e_RIJ,0)),IF(_xlpm.toelichting=0,"",_xlpm.toelichting))</f>
        <v/>
      </c>
      <c r="M96" s="99"/>
      <c r="O96" s="78"/>
      <c r="P96" s="78"/>
      <c r="Q96" s="84" t="str">
        <f ca="1">OFFSET(Q96,-1,0)</f>
        <v>3.5</v>
      </c>
      <c r="R96" s="84" t="str">
        <f t="shared" ca="1" si="5"/>
        <v>3</v>
      </c>
      <c r="S96" s="98"/>
      <c r="T96" s="77" t="s">
        <v>1</v>
      </c>
    </row>
    <row r="97" spans="1:20" ht="19.149999999999999">
      <c r="A97" s="70" t="s">
        <v>1</v>
      </c>
      <c r="B97" s="115" t="s">
        <v>40</v>
      </c>
      <c r="C97" s="152" t="str">
        <f ca="1">INDEX(TABEL,MATCH($Q97,TABEL_1e_KOLOM,0),MATCH(lagen_van_brand,TABEL_1e_RIJ,0))</f>
        <v>3. Gebouwschil</v>
      </c>
      <c r="D97" s="99"/>
      <c r="E97" s="99" t="s">
        <v>1</v>
      </c>
      <c r="F97" s="100" t="s">
        <v>1</v>
      </c>
      <c r="G97" s="113"/>
      <c r="H97" s="99"/>
      <c r="I97" s="106" t="s">
        <v>1</v>
      </c>
      <c r="J97" s="106" t="s">
        <v>1</v>
      </c>
      <c r="K97" s="106" t="s">
        <v>1</v>
      </c>
      <c r="L97" s="106" t="s">
        <v>1</v>
      </c>
      <c r="M97" s="99" t="s">
        <v>1</v>
      </c>
      <c r="O97" s="77" t="s">
        <v>1</v>
      </c>
      <c r="P97" s="82" cm="1">
        <f t="array" aca="1" ref="P97" ca="1">MAX($P$15:OFFSET(P97,-1,0)+1)</f>
        <v>27</v>
      </c>
      <c r="Q97" s="136" t="str" cm="1">
        <f t="array" aca="1" ref="Q97" ca="1">INDEX(TABEL_1e_KOLOM,$P97+ROWS('Methodiek 2.1 - 20241031'!$A$2:$A$4))</f>
        <v>3.6</v>
      </c>
      <c r="R97" s="84" t="str">
        <f t="shared" ca="1" si="5"/>
        <v>3</v>
      </c>
      <c r="S97" s="98"/>
      <c r="T97" s="77" t="s">
        <v>1</v>
      </c>
    </row>
    <row r="98" spans="1:20" ht="90">
      <c r="A98" s="70" t="s">
        <v>1</v>
      </c>
      <c r="B98" s="115" t="s">
        <v>40</v>
      </c>
      <c r="C98" s="161" t="str">
        <f ca="1">$Q98</f>
        <v>3.6</v>
      </c>
      <c r="D98" s="104" t="str">
        <f ca="1">INDEX(TABEL,MATCH($Q98,TABEL_1e_KOLOM,0),MATCH(indicator,TABEL_1e_RIJ,0))</f>
        <v>Mogelijkheid buitenruimte aan de gevel</v>
      </c>
      <c r="E98" s="101"/>
      <c r="F98" s="159"/>
      <c r="G98" s="148" t="s">
        <v>42</v>
      </c>
      <c r="H98" s="99"/>
      <c r="I98" s="107" t="str">
        <f ca="1">INDEX(TABEL,MATCH($Q98,TABEL_1e_KOLOM,0),MATCH(I$15,TABEL_1e_RIJ,0))</f>
        <v>Niet mogelijk zonder zeer ingrijpende bouwkundige verbouwingen of vanwege monumentenstatus.</v>
      </c>
      <c r="J98" s="107" t="str">
        <f ca="1">INDEX(TABEL,MATCH($Q98,TABEL_1e_KOLOM,0),MATCH(J$15,TABEL_1e_RIJ,0))</f>
        <v>Beperkt mogelijk met ingrijpende verbouwingen.</v>
      </c>
      <c r="K98" s="107" t="str">
        <f ca="1">INDEX(TABEL,MATCH($Q98,TABEL_1e_KOLOM,0),MATCH(K$15,TABEL_1e_RIJ,0))</f>
        <v>Beperkt mogelijk met eenvoudige bouwkundige verbouwingen.</v>
      </c>
      <c r="L98" s="107" t="str">
        <f ca="1">INDEX(TABEL,MATCH($Q98,TABEL_1e_KOLOM,0),MATCH(L$15,TABEL_1e_RIJ,0))</f>
        <v>Goed mogelijk.</v>
      </c>
      <c r="M98" s="99"/>
      <c r="O98" s="78"/>
      <c r="P98" s="78"/>
      <c r="Q98" s="84" t="str">
        <f ca="1">OFFSET(Q98,-1,0)</f>
        <v>3.6</v>
      </c>
      <c r="R98" s="84" t="str">
        <f t="shared" ca="1" si="5"/>
        <v>3</v>
      </c>
      <c r="S98" s="85">
        <f ca="1">INDEX(TABEL,MATCH($Q98,TABEL_1e_KOLOM,0),MATCH(weging,TABEL_1e_RIJ,0))</f>
        <v>0</v>
      </c>
      <c r="T98" s="77" t="s">
        <v>1</v>
      </c>
    </row>
    <row r="99" spans="1:20" ht="180">
      <c r="A99" s="70" t="s">
        <v>1</v>
      </c>
      <c r="B99" s="115" t="s">
        <v>39</v>
      </c>
      <c r="C99" s="101"/>
      <c r="D99" s="103" t="str">
        <f ca="1">INDEX(TABEL,MATCH($Q99,TABEL_1e_KOLOM,0),MATCH(toelichting_bij_indicator,TABEL_1e_RIJ,0))</f>
        <v xml:space="preserve">Idealiter is het aanbrengen van balkons of andere buitenruimten aan de gevel mogelijk zonder additionele verbouwende werkzaamheden aan de constructie, óf door middel van een eenvoudige bouwkundige verbouwing. Hoe makkelijker balkons of andere buitenruimte aan de gevel kunnen worden aangebracht, des te beter toekomstige functiewijzigingen kunnen worden gefaciliteerd en de veranderende eisen met betrekking tot de inrichting en kwaliteit van het gebouw worden gerealiseerd. Deze indicator draagt bij aan indelingsflexibiliteit en uitbreidingsflexibiliteit. </v>
      </c>
      <c r="E99" s="102"/>
      <c r="F99" s="158" t="str">
        <f ca="1">INDEX(TABEL,MATCH($Q99,TABEL_1e_KOLOM,0),MATCH(vraag_bij_indicator,TABEL_1e_RIJ,0))</f>
        <v>In hoeverre kunnen balkons of andere buitenruimten worden aangebracht aan de gevel?</v>
      </c>
      <c r="G99" s="114"/>
      <c r="H99" s="99"/>
      <c r="I99" s="108" t="str">
        <f ca="1">_xlfn.LET(_xlpm.toelichting,INDEX(TABEL,MATCH($Q99,TABEL_1e_KOLOM,0),MATCH(slecht_toelichting,TABEL_1e_RIJ,0)),IF(_xlpm.toelichting=0,"",_xlpm.toelichting))</f>
        <v/>
      </c>
      <c r="J99" s="108" t="str">
        <f ca="1">_xlfn.LET(_xlpm.toelichting,INDEX(TABEL,MATCH($Q99,TABEL_1e_KOLOM,0),MATCH(matig_toelichting,TABEL_1e_RIJ,0)),IF(_xlpm.toelichting=0,"",_xlpm.toelichting))</f>
        <v/>
      </c>
      <c r="K99" s="108" t="str">
        <f ca="1">_xlfn.LET(_xlpm.toelichting,INDEX(TABEL,MATCH($Q99,TABEL_1e_KOLOM,0),MATCH(goed_toelichting,TABEL_1e_RIJ,0)),IF(_xlpm.toelichting=0,"",_xlpm.toelichting))</f>
        <v/>
      </c>
      <c r="L99" s="108" t="str">
        <f ca="1">_xlfn.LET(_xlpm.toelichting,INDEX(TABEL,MATCH($Q99,TABEL_1e_KOLOM,0),MATCH(best_toelichting,TABEL_1e_RIJ,0)),IF(_xlpm.toelichting=0,"",_xlpm.toelichting))</f>
        <v/>
      </c>
      <c r="M99" s="99"/>
      <c r="O99" s="78"/>
      <c r="P99" s="78"/>
      <c r="Q99" s="84" t="str">
        <f ca="1">OFFSET(Q99,-1,0)</f>
        <v>3.6</v>
      </c>
      <c r="R99" s="84" t="str">
        <f t="shared" ca="1" si="5"/>
        <v>3</v>
      </c>
      <c r="S99" s="98"/>
      <c r="T99" s="77" t="s">
        <v>1</v>
      </c>
    </row>
    <row r="100" spans="1:20" ht="19.149999999999999">
      <c r="A100" s="70" t="s">
        <v>1</v>
      </c>
      <c r="B100" s="115" t="s">
        <v>40</v>
      </c>
      <c r="C100" s="152" t="str">
        <f ca="1">INDEX(TABEL,MATCH($Q100,TABEL_1e_KOLOM,0),MATCH(lagen_van_brand,TABEL_1e_RIJ,0))</f>
        <v>5. Inbouwpakket</v>
      </c>
      <c r="D100" s="99"/>
      <c r="E100" s="99" t="s">
        <v>1</v>
      </c>
      <c r="F100" s="100" t="s">
        <v>1</v>
      </c>
      <c r="G100" s="113"/>
      <c r="H100" s="99"/>
      <c r="I100" s="106" t="s">
        <v>1</v>
      </c>
      <c r="J100" s="106" t="s">
        <v>1</v>
      </c>
      <c r="K100" s="106" t="s">
        <v>1</v>
      </c>
      <c r="L100" s="106" t="s">
        <v>1</v>
      </c>
      <c r="M100" s="99" t="s">
        <v>1</v>
      </c>
      <c r="O100" s="77" t="s">
        <v>1</v>
      </c>
      <c r="P100" s="82" cm="1">
        <f t="array" aca="1" ref="P100" ca="1">MAX($P$15:OFFSET(P100,-1,0)+1)</f>
        <v>28</v>
      </c>
      <c r="Q100" s="136" t="str" cm="1">
        <f t="array" aca="1" ref="Q100" ca="1">INDEX(TABEL_1e_KOLOM,$P100+ROWS('Methodiek 2.1 - 20241031'!$A$2:$A$4))</f>
        <v>5.5</v>
      </c>
      <c r="R100" s="84" t="str">
        <f t="shared" ca="1" si="5"/>
        <v>5</v>
      </c>
      <c r="S100" s="98"/>
      <c r="T100" s="77" t="s">
        <v>1</v>
      </c>
    </row>
    <row r="101" spans="1:20" ht="90">
      <c r="A101" s="70" t="s">
        <v>1</v>
      </c>
      <c r="B101" s="115" t="s">
        <v>40</v>
      </c>
      <c r="C101" s="161" t="str">
        <f ca="1">$Q101</f>
        <v>5.5</v>
      </c>
      <c r="D101" s="104" t="str">
        <f ca="1">INDEX(TABEL,MATCH($Q101,TABEL_1e_KOLOM,0),MATCH(indicator,TABEL_1e_RIJ,0))</f>
        <v>Afstootbaar deel van de gebruiksunit</v>
      </c>
      <c r="E101" s="101"/>
      <c r="F101" s="159"/>
      <c r="G101" s="148" t="s">
        <v>42</v>
      </c>
      <c r="H101" s="99"/>
      <c r="I101" s="107" t="str">
        <f ca="1">INDEX(TABEL,MATCH($Q101,TABEL_1e_KOLOM,0),MATCH(I$15,TABEL_1e_RIJ,0))</f>
        <v>Nee, er kan geen deel van de unit worden afgestoten.</v>
      </c>
      <c r="J101" s="107" t="str">
        <f ca="1">INDEX(TABEL,MATCH($Q101,TABEL_1e_KOLOM,0),MATCH(J$15,TABEL_1e_RIJ,0))</f>
        <v>Afstoting van een deel van een unit is beperkt mogelijk voor enkele units in het gebouw.</v>
      </c>
      <c r="K101" s="107" t="str">
        <f ca="1">INDEX(TABEL,MATCH($Q101,TABEL_1e_KOLOM,0),MATCH(K$15,TABEL_1e_RIJ,0))</f>
        <v>Afstoting van een deel van een unit is alleen mogelijk bij een algemene herverkaveling van alle/meerdere units.</v>
      </c>
      <c r="L101" s="107" t="str">
        <f ca="1">INDEX(TABEL,MATCH($Q101,TABEL_1e_KOLOM,0),MATCH(L$15,TABEL_1e_RIJ,0))</f>
        <v>Het individueel afstoten van een deel van een unit is eenvoudig te realiseren, zonder dat andere units daar hinder van ondervinden.</v>
      </c>
      <c r="M101" s="99"/>
      <c r="O101" s="78"/>
      <c r="P101" s="78"/>
      <c r="Q101" s="84" t="str">
        <f ca="1">OFFSET(Q101,-1,0)</f>
        <v>5.5</v>
      </c>
      <c r="R101" s="84" t="str">
        <f t="shared" ref="R101:R102" ca="1" si="6">LEFT(Q101,1)</f>
        <v>5</v>
      </c>
      <c r="S101" s="85">
        <f ca="1">INDEX(TABEL,MATCH($Q101,TABEL_1e_KOLOM,0),MATCH(weging,TABEL_1e_RIJ,0))</f>
        <v>0</v>
      </c>
      <c r="T101" s="77" t="s">
        <v>1</v>
      </c>
    </row>
    <row r="102" spans="1:20" ht="165">
      <c r="A102" s="70" t="s">
        <v>1</v>
      </c>
      <c r="B102" s="115" t="s">
        <v>39</v>
      </c>
      <c r="C102" s="101"/>
      <c r="D102" s="103" t="str">
        <f ca="1">INDEX(TABEL,MATCH($Q102,TABEL_1e_KOLOM,0),MATCH(toelichting_bij_indicator,TABEL_1e_RIJ,0))</f>
        <v>Bij voorkeur is afstoting van een deel van een gebruikersunit in ieder geval mogelijk bij een algemene herverkaveling van alle/meerdere units. Idealiter is het individueel afstoten van een deel van een unit eenvoudig te realiseren, zonder dat andere units daar hinder van ondervinden. Hoe eenvoudiger een deel van de gebruiksunit kan worden afgestoten, des te makkelijker dit deel van de gebruiksunit opnieuw aan een andere gebruiker kan worden verhuurd. Deze indicator draagt bij aan afstootflexibiliteit &amp; losmaakbaarheid.</v>
      </c>
      <c r="E102" s="102"/>
      <c r="F102" s="158" t="str">
        <f ca="1">INDEX(TABEL,MATCH($Q102,TABEL_1e_KOLOM,0),MATCH(vraag_bij_indicator,TABEL_1e_RIJ,0))</f>
        <v>Kan een deel van de gebruiksunit worden afgestoten en opnieuw aan derden worden verhuurd?</v>
      </c>
      <c r="G102" s="114"/>
      <c r="H102" s="99"/>
      <c r="I102" s="108" t="str">
        <f ca="1">_xlfn.LET(_xlpm.toelichting,INDEX(TABEL,MATCH($Q102,TABEL_1e_KOLOM,0),MATCH(slecht_toelichting,TABEL_1e_RIJ,0)),IF(_xlpm.toelichting=0,"",_xlpm.toelichting))</f>
        <v/>
      </c>
      <c r="J102" s="108" t="str">
        <f ca="1">_xlfn.LET(_xlpm.toelichting,INDEX(TABEL,MATCH($Q102,TABEL_1e_KOLOM,0),MATCH(matig_toelichting,TABEL_1e_RIJ,0)),IF(_xlpm.toelichting=0,"",_xlpm.toelichting))</f>
        <v/>
      </c>
      <c r="K102" s="108" t="str">
        <f ca="1">_xlfn.LET(_xlpm.toelichting,INDEX(TABEL,MATCH($Q102,TABEL_1e_KOLOM,0),MATCH(goed_toelichting,TABEL_1e_RIJ,0)),IF(_xlpm.toelichting=0,"",_xlpm.toelichting))</f>
        <v/>
      </c>
      <c r="L102" s="108" t="str">
        <f ca="1">_xlfn.LET(_xlpm.toelichting,INDEX(TABEL,MATCH($Q102,TABEL_1e_KOLOM,0),MATCH(best_toelichting,TABEL_1e_RIJ,0)),IF(_xlpm.toelichting=0,"",_xlpm.toelichting))</f>
        <v/>
      </c>
      <c r="M102" s="99"/>
      <c r="O102" s="78"/>
      <c r="P102" s="78"/>
      <c r="Q102" s="84" t="str">
        <f ca="1">OFFSET(Q102,-1,0)</f>
        <v>5.5</v>
      </c>
      <c r="R102" s="84" t="str">
        <f t="shared" ca="1" si="6"/>
        <v>5</v>
      </c>
      <c r="S102" s="98"/>
      <c r="T102" s="77" t="s">
        <v>1</v>
      </c>
    </row>
    <row r="103" spans="1:20" ht="19.149999999999999">
      <c r="A103" s="70" t="s">
        <v>1</v>
      </c>
      <c r="B103" s="115" t="s">
        <v>40</v>
      </c>
      <c r="C103" s="77" t="s">
        <v>1</v>
      </c>
      <c r="D103" s="99"/>
      <c r="E103" s="99" t="s">
        <v>1</v>
      </c>
      <c r="F103" s="100" t="s">
        <v>1</v>
      </c>
      <c r="G103" s="113" t="s">
        <v>1</v>
      </c>
      <c r="H103" s="99"/>
      <c r="I103" s="106" t="s">
        <v>1</v>
      </c>
      <c r="J103" s="106" t="s">
        <v>1</v>
      </c>
      <c r="K103" s="106" t="s">
        <v>1</v>
      </c>
      <c r="L103" s="106" t="s">
        <v>1</v>
      </c>
      <c r="M103" s="99" t="s">
        <v>1</v>
      </c>
      <c r="O103" s="77"/>
      <c r="P103" s="77"/>
      <c r="Q103" s="77"/>
      <c r="R103" s="77"/>
      <c r="S103" s="98"/>
      <c r="T103" s="77" t="s">
        <v>1</v>
      </c>
    </row>
    <row r="104" spans="1:20" ht="19.149999999999999">
      <c r="A104" s="118"/>
      <c r="B104" s="142" t="s">
        <v>43</v>
      </c>
      <c r="C104" s="137" t="str">
        <f>'Methodiek 2.1 - 20241031'!B33</f>
        <v xml:space="preserve"> INDICATOREN BUITEN SCOPE MEET-METHODIEK</v>
      </c>
      <c r="D104" s="137"/>
      <c r="E104" s="138"/>
      <c r="F104" s="139"/>
      <c r="G104" s="140"/>
      <c r="H104" s="140"/>
      <c r="I104" s="141"/>
      <c r="J104" s="141"/>
      <c r="K104" s="141"/>
      <c r="L104" s="141"/>
      <c r="M104" s="140"/>
      <c r="O104" s="141"/>
      <c r="P104" s="141"/>
      <c r="Q104" s="141"/>
      <c r="R104" s="141"/>
      <c r="S104" s="141"/>
      <c r="T104" s="141"/>
    </row>
    <row r="105" spans="1:20" ht="19.149999999999999">
      <c r="A105" s="70" t="s">
        <v>1</v>
      </c>
      <c r="B105" s="115" t="s">
        <v>43</v>
      </c>
      <c r="C105" s="151" t="str">
        <f ca="1">INDEX(TABEL,MATCH($Q105,TABEL_1e_KOLOM,0),MATCH(lagen_van_brand,TABEL_1e_RIJ,0))</f>
        <v>1. Omgeving / Perceel</v>
      </c>
      <c r="D105" s="99"/>
      <c r="E105" s="99" t="s">
        <v>1</v>
      </c>
      <c r="F105" s="100" t="s">
        <v>1</v>
      </c>
      <c r="G105" s="113" t="s">
        <v>1</v>
      </c>
      <c r="H105" s="99"/>
      <c r="I105" s="106" t="s">
        <v>1</v>
      </c>
      <c r="J105" s="106" t="s">
        <v>1</v>
      </c>
      <c r="K105" s="106" t="s">
        <v>1</v>
      </c>
      <c r="L105" s="106" t="s">
        <v>1</v>
      </c>
      <c r="M105" s="99" t="s">
        <v>1</v>
      </c>
      <c r="O105" s="77" t="s">
        <v>1</v>
      </c>
      <c r="P105" s="83" cm="1">
        <f t="array" aca="1" ref="P105" ca="1">MAX($P$15:OFFSET(P105,-1,0)+1)</f>
        <v>29</v>
      </c>
      <c r="Q105" s="135" t="str" cm="1">
        <f t="array" aca="1" ref="Q105" ca="1">INDEX(TABEL_1e_KOLOM,$P105+ROWS('Methodiek 2.1 - 20241031'!$A$2:$A$4)+1)</f>
        <v>F01</v>
      </c>
      <c r="R105" s="117" t="str">
        <f t="shared" ref="R105:R134" ca="1" si="7">LEFT(INDEX(OFFSET(TABEL_1e_KOLOM,0,1),MATCH(Q105,TABEL_1e_KOLOM,0)),1)</f>
        <v>1</v>
      </c>
      <c r="S105" s="98"/>
      <c r="T105" s="77" t="s">
        <v>1</v>
      </c>
    </row>
    <row r="106" spans="1:20" ht="60">
      <c r="A106" s="70" t="s">
        <v>1</v>
      </c>
      <c r="B106" s="115" t="s">
        <v>43</v>
      </c>
      <c r="C106" s="160" t="str">
        <f ca="1">$Q106</f>
        <v>F01</v>
      </c>
      <c r="D106" s="150" t="str">
        <f ca="1">INDEX(TABEL,MATCH($Q106,TABEL_1e_KOLOM,0),MATCH(indicator,TABEL_1e_RIJ,0))</f>
        <v>Voorzieningen algemeen</v>
      </c>
      <c r="E106" s="101"/>
      <c r="F106" s="159"/>
      <c r="G106" s="149" t="s">
        <v>42</v>
      </c>
      <c r="H106" s="99"/>
      <c r="I106" s="107" t="str">
        <f ca="1">INDEX(TABEL,MATCH($Q106,TABEL_1e_KOLOM,0),MATCH(I$15,TABEL_1e_RIJ,0))</f>
        <v>Weinig, het voorzieningenniveau is vergelijkbaar met dat in een buitengebied.</v>
      </c>
      <c r="J106" s="107" t="str">
        <f ca="1">INDEX(TABEL,MATCH($Q106,TABEL_1e_KOLOM,0),MATCH(J$15,TABEL_1e_RIJ,0))</f>
        <v>Voldoende, het voorzieningenniveau is vergelijkbaar met dat in een dorp.</v>
      </c>
      <c r="K106" s="107" t="str">
        <f ca="1">INDEX(TABEL,MATCH($Q106,TABEL_1e_KOLOM,0),MATCH(K$15,TABEL_1e_RIJ,0))</f>
        <v>Ruim voldoende, het voorzieningenniveau is vergelijkbaar met dat in een stad.</v>
      </c>
      <c r="L106" s="107" t="str">
        <f ca="1">INDEX(TABEL,MATCH($Q106,TABEL_1e_KOLOM,0),MATCH(L$15,TABEL_1e_RIJ,0))</f>
        <v>Veel, het voorzieningenniveau is vergelijkbaar met dat in een binnenstad.</v>
      </c>
      <c r="M106" s="99"/>
      <c r="O106" s="78"/>
      <c r="P106" s="78"/>
      <c r="Q106" s="84" t="str">
        <f ca="1">OFFSET(Q106,-1,0)</f>
        <v>F01</v>
      </c>
      <c r="R106" s="117" t="str">
        <f t="shared" ca="1" si="7"/>
        <v>1</v>
      </c>
      <c r="S106" s="85">
        <f ca="1">INDEX(TABEL,MATCH($Q106,TABEL_1e_KOLOM,0),MATCH(weging,TABEL_1e_RIJ,0))</f>
        <v>0</v>
      </c>
      <c r="T106" s="77" t="s">
        <v>1</v>
      </c>
    </row>
    <row r="107" spans="1:20" ht="165">
      <c r="A107" s="70" t="s">
        <v>1</v>
      </c>
      <c r="B107" s="115" t="s">
        <v>39</v>
      </c>
      <c r="C107" s="101"/>
      <c r="D107" s="103" t="str">
        <f ca="1">INDEX(TABEL,MATCH($Q107,TABEL_1e_KOLOM,0),MATCH(toelichting_bij_indicator,TABEL_1e_RIJ,0))</f>
        <v>Idealiter bevindt het gebouw zich op een plek met ruim voldoende tot veel voorzieningen zoals horeca, ontspanning-, sport- en recreatiemogelijkheden, winkels voor dagelijkse levensbehoeften, basisonderwijs en kinderopvang. Dit is vergelijkbaar met het voorzieningenniveau in een stad of de binnenstad. Hoe hoger het voorzieningenniveau, des te aantrekkelijker de locatie en het gebouw zijn voor de meest voorkomende gebruiksfuncties (zoals wonen en kantoor). Deze indicator draagt bij aan alle vormen van flexibiliteit.</v>
      </c>
      <c r="E107" s="102"/>
      <c r="F107" s="158" t="str">
        <f ca="1">INDEX(TABEL,MATCH($Q107,TABEL_1e_KOLOM,0),MATCH(vraag_bij_indicator,TABEL_1e_RIJ,0))</f>
        <v>Hoeveel voorzieningen zijn er binnen een straal van 500 meter (circa 5 minuten lopen) van het gebouw?</v>
      </c>
      <c r="G107" s="114"/>
      <c r="H107" s="99"/>
      <c r="I107" s="108" t="str">
        <f ca="1">_xlfn.LET(_xlpm.toelichting,INDEX(TABEL,MATCH($Q107,TABEL_1e_KOLOM,0),MATCH(slecht_toelichting,TABEL_1e_RIJ,0)),IF(_xlpm.toelichting=0,"",_xlpm.toelichting))</f>
        <v>Geen voorzieningen</v>
      </c>
      <c r="J107" s="108" t="str">
        <f ca="1">_xlfn.LET(_xlpm.toelichting,INDEX(TABEL,MATCH($Q107,TABEL_1e_KOLOM,0),MATCH(matig_toelichting,TABEL_1e_RIJ,0)),IF(_xlpm.toelichting=0,"",_xlpm.toelichting))</f>
        <v>Bijvoorbeeld 1 tot 30 voorzieningen of 2 soorten voorzieningen</v>
      </c>
      <c r="K107" s="108" t="str">
        <f ca="1">_xlfn.LET(_xlpm.toelichting,INDEX(TABEL,MATCH($Q107,TABEL_1e_KOLOM,0),MATCH(goed_toelichting,TABEL_1e_RIJ,0)),IF(_xlpm.toelichting=0,"",_xlpm.toelichting))</f>
        <v>Bijvoorbeeld 30 tot 60 voorzieningen of 3 soorten voorzieningen</v>
      </c>
      <c r="L107" s="108" t="str">
        <f ca="1">_xlfn.LET(_xlpm.toelichting,INDEX(TABEL,MATCH($Q107,TABEL_1e_KOLOM,0),MATCH(best_toelichting,TABEL_1e_RIJ,0)),IF(_xlpm.toelichting=0,"",_xlpm.toelichting))</f>
        <v>Bijvoorbeeld 60 of meer voorzieningen, of alle soorten voorzieningen</v>
      </c>
      <c r="M107" s="99"/>
      <c r="O107" s="78"/>
      <c r="P107" s="78"/>
      <c r="Q107" s="84" t="str">
        <f ca="1">OFFSET(Q107,-1,0)</f>
        <v>F01</v>
      </c>
      <c r="R107" s="117" t="str">
        <f t="shared" ca="1" si="7"/>
        <v>1</v>
      </c>
      <c r="S107" s="98"/>
      <c r="T107" s="77" t="s">
        <v>1</v>
      </c>
    </row>
    <row r="108" spans="1:20" ht="19.149999999999999">
      <c r="A108" s="70" t="s">
        <v>1</v>
      </c>
      <c r="B108" s="115" t="s">
        <v>43</v>
      </c>
      <c r="C108" s="151" t="str">
        <f ca="1">INDEX(TABEL,MATCH($Q108,TABEL_1e_KOLOM,0),MATCH(lagen_van_brand,TABEL_1e_RIJ,0))</f>
        <v>1. Omgeving / Perceel</v>
      </c>
      <c r="D108" s="99"/>
      <c r="E108" s="99" t="s">
        <v>1</v>
      </c>
      <c r="F108" s="100" t="s">
        <v>1</v>
      </c>
      <c r="G108" s="113" t="s">
        <v>1</v>
      </c>
      <c r="H108" s="99"/>
      <c r="I108" s="106" t="s">
        <v>1</v>
      </c>
      <c r="J108" s="106" t="s">
        <v>1</v>
      </c>
      <c r="K108" s="106" t="s">
        <v>1</v>
      </c>
      <c r="L108" s="106" t="s">
        <v>1</v>
      </c>
      <c r="M108" s="99" t="s">
        <v>1</v>
      </c>
      <c r="O108" s="77" t="s">
        <v>1</v>
      </c>
      <c r="P108" s="83" cm="1">
        <f t="array" aca="1" ref="P108" ca="1">MAX($P$15:OFFSET(P108,-1,0)+1)</f>
        <v>30</v>
      </c>
      <c r="Q108" s="135" t="str" cm="1">
        <f t="array" aca="1" ref="Q108" ca="1">INDEX(TABEL_1e_KOLOM,$P108+ROWS('Methodiek 2.1 - 20241031'!$A$2:$A$4)+1)</f>
        <v>F02</v>
      </c>
      <c r="R108" s="117" t="str">
        <f t="shared" ca="1" si="7"/>
        <v>1</v>
      </c>
      <c r="S108" s="98"/>
      <c r="T108" s="77" t="s">
        <v>1</v>
      </c>
    </row>
    <row r="109" spans="1:20" ht="120">
      <c r="A109" s="70" t="s">
        <v>1</v>
      </c>
      <c r="B109" s="115" t="s">
        <v>43</v>
      </c>
      <c r="C109" s="160" t="str">
        <f ca="1">$Q109</f>
        <v>F02</v>
      </c>
      <c r="D109" s="150" t="str">
        <f ca="1">INDEX(TABEL,MATCH($Q109,TABEL_1e_KOLOM,0),MATCH(indicator,TABEL_1e_RIJ,0))</f>
        <v>Nabijheid Openbaar vervoer</v>
      </c>
      <c r="E109" s="101"/>
      <c r="F109" s="159"/>
      <c r="G109" s="149" t="s">
        <v>42</v>
      </c>
      <c r="H109" s="99"/>
      <c r="I109" s="107" t="str">
        <f ca="1">INDEX(TABEL,MATCH($Q109,TABEL_1e_KOLOM,0),MATCH(I$15,TABEL_1e_RIJ,0))</f>
        <v>Treinstation intercity meer dan 2000 meter; of treinstation en/of metrohalte meer dan 1500 meter; of bus- en/of tramhalte meer dan 1000 meter.</v>
      </c>
      <c r="J109" s="107" t="str">
        <f ca="1">INDEX(TABEL,MATCH($Q109,TABEL_1e_KOLOM,0),MATCH(J$15,TABEL_1e_RIJ,0))</f>
        <v>Treinstation intercity tussen 1500 en 2000 meter; of treinstation en/of metrohalte tussen 1000 en 1500 meter; of bus- en/of tramhalte tussen 500 en 1000 meter.</v>
      </c>
      <c r="K109" s="107" t="str">
        <f ca="1">INDEX(TABEL,MATCH($Q109,TABEL_1e_KOLOM,0),MATCH(K$15,TABEL_1e_RIJ,0))</f>
        <v>Treinstation intercity tussen 500 en 1500 meter; of treinstation en/of metrohalte tussen 500 - 1000 meter; of bus- en/of tramhalte minder dan 500 meter.</v>
      </c>
      <c r="L109" s="107" t="str">
        <f ca="1">INDEX(TABEL,MATCH($Q109,TABEL_1e_KOLOM,0),MATCH(L$15,TABEL_1e_RIJ,0))</f>
        <v>Treinstation intercity minder dan 500 meter; of Treinstation en/of metrohalte op minder dan 500 meter.</v>
      </c>
      <c r="M109" s="99"/>
      <c r="O109" s="78"/>
      <c r="P109" s="78"/>
      <c r="Q109" s="84" t="str">
        <f ca="1">OFFSET(Q109,-1,0)</f>
        <v>F02</v>
      </c>
      <c r="R109" s="117" t="str">
        <f t="shared" ca="1" si="7"/>
        <v>1</v>
      </c>
      <c r="S109" s="85">
        <f ca="1">INDEX(TABEL,MATCH($Q109,TABEL_1e_KOLOM,0),MATCH(weging,TABEL_1e_RIJ,0))</f>
        <v>0</v>
      </c>
      <c r="T109" s="77" t="s">
        <v>1</v>
      </c>
    </row>
    <row r="110" spans="1:20" ht="255">
      <c r="A110" s="70" t="s">
        <v>1</v>
      </c>
      <c r="B110" s="115" t="s">
        <v>39</v>
      </c>
      <c r="C110" s="101"/>
      <c r="D110" s="103" t="str">
        <f ca="1">INDEX(TABEL,MATCH($Q110,TABEL_1e_KOLOM,0),MATCH(toelichting_bij_indicator,TABEL_1e_RIJ,0))</f>
        <v>Idealiter is de afstand tot een Intercity treinstation minder dan 1500 meter; of de afstand tot een treinstation/metrohalte minder dan 1000 meter; of de afstand tot een bus- en/of tramhalte minder dan 500 meter. Hoe dichterbij het openbaar vervoer is, des te aantrekkelijker de locatie en het gebouw zijn voor de meest voorkomende gebruiksfuncties (wonen en kantoor). De nabijheid van een treinstation voor Intercity's wordt daarbij het meest gewaardeerd, omdat Intercity's middellange tot lange afstanden afleggen en daarmee de locatie voor het grootst aantal mensen (ook vanaf grote afstanden) goed bereikbaar is. Daarnaast zijn op een treinstation voor Intercity's vaak ook veel andere vormen van openbaar vervoer (zoals bus-, tram en metro) beschikbaar. Deze indicator draagt bij aan alle vormen van flexibiliteit.</v>
      </c>
      <c r="E110" s="102"/>
      <c r="F110" s="158" t="str">
        <f ca="1">INDEX(TABEL,MATCH($Q110,TABEL_1e_KOLOM,0),MATCH(vraag_bij_indicator,TABEL_1e_RIJ,0))</f>
        <v>Wat is de afstand tot de dichtstbijzijnde halte van het openbaar vervoer?</v>
      </c>
      <c r="G110" s="114"/>
      <c r="H110" s="99"/>
      <c r="I110" s="108" t="str">
        <f ca="1">_xlfn.LET(_xlpm.toelichting,INDEX(TABEL,MATCH($Q110,TABEL_1e_KOLOM,0),MATCH(slecht_toelichting,TABEL_1e_RIJ,0)),IF(_xlpm.toelichting=0,"",_xlpm.toelichting))</f>
        <v/>
      </c>
      <c r="J110" s="108" t="str">
        <f ca="1">_xlfn.LET(_xlpm.toelichting,INDEX(TABEL,MATCH($Q110,TABEL_1e_KOLOM,0),MATCH(matig_toelichting,TABEL_1e_RIJ,0)),IF(_xlpm.toelichting=0,"",_xlpm.toelichting))</f>
        <v/>
      </c>
      <c r="K110" s="108" t="str">
        <f ca="1">_xlfn.LET(_xlpm.toelichting,INDEX(TABEL,MATCH($Q110,TABEL_1e_KOLOM,0),MATCH(goed_toelichting,TABEL_1e_RIJ,0)),IF(_xlpm.toelichting=0,"",_xlpm.toelichting))</f>
        <v/>
      </c>
      <c r="L110" s="108" t="str">
        <f ca="1">_xlfn.LET(_xlpm.toelichting,INDEX(TABEL,MATCH($Q110,TABEL_1e_KOLOM,0),MATCH(best_toelichting,TABEL_1e_RIJ,0)),IF(_xlpm.toelichting=0,"",_xlpm.toelichting))</f>
        <v/>
      </c>
      <c r="M110" s="99"/>
      <c r="O110" s="78"/>
      <c r="P110" s="78"/>
      <c r="Q110" s="84" t="str">
        <f ca="1">OFFSET(Q110,-1,0)</f>
        <v>F02</v>
      </c>
      <c r="R110" s="117" t="str">
        <f t="shared" ca="1" si="7"/>
        <v>1</v>
      </c>
      <c r="S110" s="98"/>
      <c r="T110" s="77" t="s">
        <v>1</v>
      </c>
    </row>
    <row r="111" spans="1:20" ht="19.149999999999999">
      <c r="A111" s="70" t="s">
        <v>1</v>
      </c>
      <c r="B111" s="115" t="s">
        <v>43</v>
      </c>
      <c r="C111" s="151" t="str">
        <f ca="1">INDEX(TABEL,MATCH($Q111,TABEL_1e_KOLOM,0),MATCH(lagen_van_brand,TABEL_1e_RIJ,0))</f>
        <v>1. Omgeving / Perceel</v>
      </c>
      <c r="D111" s="99"/>
      <c r="E111" s="99" t="s">
        <v>1</v>
      </c>
      <c r="F111" s="100" t="s">
        <v>1</v>
      </c>
      <c r="G111" s="113" t="s">
        <v>1</v>
      </c>
      <c r="H111" s="99"/>
      <c r="I111" s="106" t="s">
        <v>1</v>
      </c>
      <c r="J111" s="106" t="s">
        <v>1</v>
      </c>
      <c r="K111" s="106" t="s">
        <v>1</v>
      </c>
      <c r="L111" s="106" t="s">
        <v>1</v>
      </c>
      <c r="M111" s="99" t="s">
        <v>1</v>
      </c>
      <c r="O111" s="77" t="s">
        <v>1</v>
      </c>
      <c r="P111" s="83" cm="1">
        <f t="array" aca="1" ref="P111" ca="1">MAX($P$15:OFFSET(P111,-1,0)+1)</f>
        <v>31</v>
      </c>
      <c r="Q111" s="135" t="str" cm="1">
        <f t="array" aca="1" ref="Q111" ca="1">INDEX(TABEL_1e_KOLOM,$P111+ROWS('Methodiek 2.1 - 20241031'!$A$2:$A$4)+1)</f>
        <v>F03</v>
      </c>
      <c r="R111" s="117" t="str">
        <f t="shared" ca="1" si="7"/>
        <v>1</v>
      </c>
      <c r="S111" s="98"/>
      <c r="T111" s="77" t="s">
        <v>1</v>
      </c>
    </row>
    <row r="112" spans="1:20" ht="30">
      <c r="A112" s="70" t="s">
        <v>1</v>
      </c>
      <c r="B112" s="115" t="s">
        <v>43</v>
      </c>
      <c r="C112" s="160" t="str">
        <f ca="1">$Q112</f>
        <v>F03</v>
      </c>
      <c r="D112" s="150" t="str">
        <f ca="1">INDEX(TABEL,MATCH($Q112,TABEL_1e_KOLOM,0),MATCH(indicator,TABEL_1e_RIJ,0))</f>
        <v>Bereikbaarheid auto</v>
      </c>
      <c r="E112" s="101"/>
      <c r="F112" s="159"/>
      <c r="G112" s="149" t="s">
        <v>42</v>
      </c>
      <c r="H112" s="99"/>
      <c r="I112" s="107" t="str">
        <f ca="1">INDEX(TABEL,MATCH($Q112,TABEL_1e_KOLOM,0),MATCH(I$15,TABEL_1e_RIJ,0))</f>
        <v>Minder dan 30 minuten.</v>
      </c>
      <c r="J112" s="107" t="str">
        <f ca="1">INDEX(TABEL,MATCH($Q112,TABEL_1e_KOLOM,0),MATCH(J$15,TABEL_1e_RIJ,0))</f>
        <v>Tussen 15 en 30 minuten.</v>
      </c>
      <c r="K112" s="107" t="str">
        <f ca="1">INDEX(TABEL,MATCH($Q112,TABEL_1e_KOLOM,0),MATCH(K$15,TABEL_1e_RIJ,0))</f>
        <v>Tussen 5 en 15 minuten.</v>
      </c>
      <c r="L112" s="107" t="str">
        <f ca="1">INDEX(TABEL,MATCH($Q112,TABEL_1e_KOLOM,0),MATCH(L$15,TABEL_1e_RIJ,0))</f>
        <v>Minder dan 5 minuten.</v>
      </c>
      <c r="M112" s="99"/>
      <c r="O112" s="78"/>
      <c r="P112" s="78"/>
      <c r="Q112" s="84" t="str">
        <f ca="1">OFFSET(Q112,-1,0)</f>
        <v>F03</v>
      </c>
      <c r="R112" s="117" t="str">
        <f t="shared" ca="1" si="7"/>
        <v>1</v>
      </c>
      <c r="S112" s="85">
        <f ca="1">INDEX(TABEL,MATCH($Q112,TABEL_1e_KOLOM,0),MATCH(weging,TABEL_1e_RIJ,0))</f>
        <v>0</v>
      </c>
      <c r="T112" s="77" t="s">
        <v>1</v>
      </c>
    </row>
    <row r="113" spans="1:20" ht="255">
      <c r="A113" s="70" t="s">
        <v>1</v>
      </c>
      <c r="B113" s="115" t="s">
        <v>39</v>
      </c>
      <c r="C113" s="101"/>
      <c r="D113" s="103" t="str">
        <f ca="1">INDEX(TABEL,MATCH($Q113,TABEL_1e_KOLOM,0),MATCH(toelichting_bij_indicator,TABEL_1e_RIJ,0))</f>
        <v>Bij voorkeur is de gemiddelde reistijd in minuten tijdens de spits tot de dichtstbijzijnde hoofdverkeersader (A-weg of N-weg) minder dan 15 minuten. Hoe korter de gemiddelde reistijd in minuten tijdens de spits tot de dichtstbijzijnde hoofdverkeersader (A-weg of N-weg), des te aantrekkelijker de locatie en het gebouw zijn voor de meest voorkomende gebruiksfuncties (wonen en kantoor). Het is daarbij van belang om naar de reistijd tijdens spits te kijken, aangezien de reistijden tijdens spits aanzienlijk kunnen oplopen en dit een negatief effect heeft op de aantrekkelijkheid van de locatie. Daarnaast is het van belang te kijken naar de afstand tot hoofdverkeersaders, omdat zij het snelst toegang geven tot het brede netwerk aan de diverse autowegen. Deze indicator draagt bij aan alle vormen van flexibiliteit.</v>
      </c>
      <c r="E113" s="102"/>
      <c r="F113" s="158" t="str">
        <f ca="1">INDEX(TABEL,MATCH($Q113,TABEL_1e_KOLOM,0),MATCH(vraag_bij_indicator,TABEL_1e_RIJ,0))</f>
        <v>Wat is de gemiddelde reistijd in minuten tijdens de spits tot de dichtstbijzijnde hoofdverkeersader (A-weg of N-weg)?</v>
      </c>
      <c r="G113" s="114"/>
      <c r="H113" s="99"/>
      <c r="I113" s="108" t="str">
        <f ca="1">_xlfn.LET(_xlpm.toelichting,INDEX(TABEL,MATCH($Q113,TABEL_1e_KOLOM,0),MATCH(slecht_toelichting,TABEL_1e_RIJ,0)),IF(_xlpm.toelichting=0,"",_xlpm.toelichting))</f>
        <v/>
      </c>
      <c r="J113" s="108" t="str">
        <f ca="1">_xlfn.LET(_xlpm.toelichting,INDEX(TABEL,MATCH($Q113,TABEL_1e_KOLOM,0),MATCH(matig_toelichting,TABEL_1e_RIJ,0)),IF(_xlpm.toelichting=0,"",_xlpm.toelichting))</f>
        <v/>
      </c>
      <c r="K113" s="108" t="str">
        <f ca="1">_xlfn.LET(_xlpm.toelichting,INDEX(TABEL,MATCH($Q113,TABEL_1e_KOLOM,0),MATCH(goed_toelichting,TABEL_1e_RIJ,0)),IF(_xlpm.toelichting=0,"",_xlpm.toelichting))</f>
        <v/>
      </c>
      <c r="L113" s="108" t="str">
        <f ca="1">_xlfn.LET(_xlpm.toelichting,INDEX(TABEL,MATCH($Q113,TABEL_1e_KOLOM,0),MATCH(best_toelichting,TABEL_1e_RIJ,0)),IF(_xlpm.toelichting=0,"",_xlpm.toelichting))</f>
        <v/>
      </c>
      <c r="M113" s="99"/>
      <c r="O113" s="78"/>
      <c r="P113" s="78"/>
      <c r="Q113" s="84" t="str">
        <f ca="1">OFFSET(Q113,-1,0)</f>
        <v>F03</v>
      </c>
      <c r="R113" s="117" t="str">
        <f t="shared" ca="1" si="7"/>
        <v>1</v>
      </c>
      <c r="S113" s="98"/>
      <c r="T113" s="77" t="s">
        <v>1</v>
      </c>
    </row>
    <row r="114" spans="1:20" ht="19.149999999999999">
      <c r="A114" s="70" t="s">
        <v>1</v>
      </c>
      <c r="B114" s="115" t="s">
        <v>43</v>
      </c>
      <c r="C114" s="151" t="str">
        <f ca="1">INDEX(TABEL,MATCH($Q114,TABEL_1e_KOLOM,0),MATCH(lagen_van_brand,TABEL_1e_RIJ,0))</f>
        <v>1. Omgeving / Perceel</v>
      </c>
      <c r="D114" s="99"/>
      <c r="E114" s="99" t="s">
        <v>1</v>
      </c>
      <c r="F114" s="100" t="s">
        <v>1</v>
      </c>
      <c r="G114" s="113" t="s">
        <v>1</v>
      </c>
      <c r="H114" s="99"/>
      <c r="I114" s="106" t="s">
        <v>1</v>
      </c>
      <c r="J114" s="106" t="s">
        <v>1</v>
      </c>
      <c r="K114" s="106" t="s">
        <v>1</v>
      </c>
      <c r="L114" s="106" t="s">
        <v>1</v>
      </c>
      <c r="M114" s="99" t="s">
        <v>1</v>
      </c>
      <c r="O114" s="77" t="s">
        <v>1</v>
      </c>
      <c r="P114" s="83" cm="1">
        <f t="array" aca="1" ref="P114" ca="1">MAX($P$15:OFFSET(P114,-1,0)+1)</f>
        <v>32</v>
      </c>
      <c r="Q114" s="135" t="str" cm="1">
        <f t="array" aca="1" ref="Q114" ca="1">INDEX(TABEL_1e_KOLOM,$P114+ROWS('Methodiek 2.1 - 20241031'!$A$2:$A$4)+1)</f>
        <v>F04</v>
      </c>
      <c r="R114" s="117" t="str">
        <f t="shared" ca="1" si="7"/>
        <v>1</v>
      </c>
      <c r="S114" s="98"/>
      <c r="T114" s="77" t="s">
        <v>1</v>
      </c>
    </row>
    <row r="115" spans="1:20" ht="90">
      <c r="A115" s="70" t="s">
        <v>1</v>
      </c>
      <c r="B115" s="115" t="s">
        <v>43</v>
      </c>
      <c r="C115" s="160" t="str">
        <f ca="1">$Q115</f>
        <v>F04</v>
      </c>
      <c r="D115" s="150" t="str">
        <f ca="1">INDEX(TABEL,MATCH($Q115,TABEL_1e_KOLOM,0),MATCH(indicator,TABEL_1e_RIJ,0))</f>
        <v>Energievoorzieningen</v>
      </c>
      <c r="E115" s="101"/>
      <c r="F115" s="159"/>
      <c r="G115" s="149" t="s">
        <v>42</v>
      </c>
      <c r="H115" s="99"/>
      <c r="I115" s="107" t="str">
        <f ca="1">INDEX(TABEL,MATCH($Q115,TABEL_1e_KOLOM,0),MATCH(I$15,TABEL_1e_RIJ,0))</f>
        <v>Nee, er zijn geen duurzame energievoorzieningen in de omgeving waarop het gebouw kan aansluiten.</v>
      </c>
      <c r="J115" s="107" t="str">
        <f ca="1">INDEX(TABEL,MATCH($Q115,TABEL_1e_KOLOM,0),MATCH(J$15,TABEL_1e_RIJ,0))</f>
        <v>Ja, er zijn duurzame energievoorzieningen in de omgeving maar op zodanige afstand dat aansluiten op het gebouw zeer complex is.</v>
      </c>
      <c r="K115" s="107" t="str">
        <f ca="1">INDEX(TABEL,MATCH($Q115,TABEL_1e_KOLOM,0),MATCH(K$15,TABEL_1e_RIJ,0))</f>
        <v>Ja, er zijn duurzame energievoorzieningen in de omgeving waarop het gebouw met enige inspanning kan aansluiten.</v>
      </c>
      <c r="L115" s="107" t="str">
        <f ca="1">INDEX(TABEL,MATCH($Q115,TABEL_1e_KOLOM,0),MATCH(L$15,TABEL_1e_RIJ,0))</f>
        <v>Ja, er zijn duurzame energievoorzieningen in de omgeving waarop het gebouw eenvoudig kan aansluiten.</v>
      </c>
      <c r="M115" s="99"/>
      <c r="O115" s="78"/>
      <c r="P115" s="78"/>
      <c r="Q115" s="84" t="str">
        <f ca="1">OFFSET(Q115,-1,0)</f>
        <v>F04</v>
      </c>
      <c r="R115" s="117" t="str">
        <f t="shared" ca="1" si="7"/>
        <v>1</v>
      </c>
      <c r="S115" s="85">
        <f ca="1">INDEX(TABEL,MATCH($Q115,TABEL_1e_KOLOM,0),MATCH(weging,TABEL_1e_RIJ,0))</f>
        <v>0</v>
      </c>
      <c r="T115" s="77" t="s">
        <v>1</v>
      </c>
    </row>
    <row r="116" spans="1:20" ht="165">
      <c r="A116" s="70" t="s">
        <v>1</v>
      </c>
      <c r="B116" s="115" t="s">
        <v>39</v>
      </c>
      <c r="C116" s="101"/>
      <c r="D116" s="103" t="str">
        <f ca="1">INDEX(TABEL,MATCH($Q116,TABEL_1e_KOLOM,0),MATCH(toelichting_bij_indicator,TABEL_1e_RIJ,0))</f>
        <v>Het is wenselijk dat het gebouw zich eenvoudig of met enige inspanning kan aansluiten op duurzame energievoorzieningen in de omgeving. Door het gebouw aan te sluiten op duurzame energievoorzieningen zoals stadsverwarming, bio-energie, warmtenetten, aardwarmte of een smart-grid, kan het energiegebruik worden teruggedrongen. Op deze manier kan het gebouw voldoen aan (toekomstige) eisen op het gebied van duurzaamheid. Deze indicator draagt bij aan alle vormen van flexibiliteit.</v>
      </c>
      <c r="E116" s="102"/>
      <c r="F116" s="158" t="str">
        <f ca="1">INDEX(TABEL,MATCH($Q116,TABEL_1e_KOLOM,0),MATCH(vraag_bij_indicator,TABEL_1e_RIJ,0))</f>
        <v>Zijn er energievoorzieningen in de omgeving die duurzaam energiegebruik in het gebouw faciliteren?</v>
      </c>
      <c r="G116" s="114"/>
      <c r="H116" s="99"/>
      <c r="I116" s="108" t="str">
        <f ca="1">_xlfn.LET(_xlpm.toelichting,INDEX(TABEL,MATCH($Q116,TABEL_1e_KOLOM,0),MATCH(slecht_toelichting,TABEL_1e_RIJ,0)),IF(_xlpm.toelichting=0,"",_xlpm.toelichting))</f>
        <v/>
      </c>
      <c r="J116" s="108" t="str">
        <f ca="1">_xlfn.LET(_xlpm.toelichting,INDEX(TABEL,MATCH($Q116,TABEL_1e_KOLOM,0),MATCH(matig_toelichting,TABEL_1e_RIJ,0)),IF(_xlpm.toelichting=0,"",_xlpm.toelichting))</f>
        <v/>
      </c>
      <c r="K116" s="108" t="str">
        <f ca="1">_xlfn.LET(_xlpm.toelichting,INDEX(TABEL,MATCH($Q116,TABEL_1e_KOLOM,0),MATCH(goed_toelichting,TABEL_1e_RIJ,0)),IF(_xlpm.toelichting=0,"",_xlpm.toelichting))</f>
        <v/>
      </c>
      <c r="L116" s="108" t="str">
        <f ca="1">_xlfn.LET(_xlpm.toelichting,INDEX(TABEL,MATCH($Q116,TABEL_1e_KOLOM,0),MATCH(best_toelichting,TABEL_1e_RIJ,0)),IF(_xlpm.toelichting=0,"",_xlpm.toelichting))</f>
        <v/>
      </c>
      <c r="M116" s="99"/>
      <c r="O116" s="78"/>
      <c r="P116" s="78"/>
      <c r="Q116" s="84" t="str">
        <f ca="1">OFFSET(Q116,-1,0)</f>
        <v>F04</v>
      </c>
      <c r="R116" s="117" t="str">
        <f t="shared" ca="1" si="7"/>
        <v>1</v>
      </c>
      <c r="S116" s="98"/>
      <c r="T116" s="77" t="s">
        <v>1</v>
      </c>
    </row>
    <row r="117" spans="1:20" ht="19.149999999999999">
      <c r="A117" s="70" t="s">
        <v>1</v>
      </c>
      <c r="B117" s="115" t="s">
        <v>43</v>
      </c>
      <c r="C117" s="151" t="str">
        <f ca="1">INDEX(TABEL,MATCH($Q117,TABEL_1e_KOLOM,0),MATCH(lagen_van_brand,TABEL_1e_RIJ,0))</f>
        <v>1. Omgeving / Perceel</v>
      </c>
      <c r="D117" s="99"/>
      <c r="E117" s="99" t="s">
        <v>1</v>
      </c>
      <c r="F117" s="100" t="s">
        <v>1</v>
      </c>
      <c r="G117" s="113" t="s">
        <v>1</v>
      </c>
      <c r="H117" s="99"/>
      <c r="I117" s="106" t="s">
        <v>1</v>
      </c>
      <c r="J117" s="106" t="s">
        <v>1</v>
      </c>
      <c r="K117" s="106" t="s">
        <v>1</v>
      </c>
      <c r="L117" s="106" t="s">
        <v>1</v>
      </c>
      <c r="M117" s="99" t="s">
        <v>1</v>
      </c>
      <c r="O117" s="77" t="s">
        <v>1</v>
      </c>
      <c r="P117" s="83" cm="1">
        <f t="array" aca="1" ref="P117" ca="1">MAX($P$15:OFFSET(P117,-1,0)+1)</f>
        <v>33</v>
      </c>
      <c r="Q117" s="135" t="str" cm="1">
        <f t="array" aca="1" ref="Q117" ca="1">INDEX(TABEL_1e_KOLOM,$P117+ROWS('Methodiek 2.1 - 20241031'!$A$2:$A$4)+1)</f>
        <v>F05</v>
      </c>
      <c r="R117" s="117" t="str">
        <f t="shared" ca="1" si="7"/>
        <v>1</v>
      </c>
      <c r="S117" s="98"/>
      <c r="T117" s="77" t="s">
        <v>1</v>
      </c>
    </row>
    <row r="118" spans="1:20" ht="105">
      <c r="A118" s="70" t="s">
        <v>1</v>
      </c>
      <c r="B118" s="115" t="s">
        <v>43</v>
      </c>
      <c r="C118" s="160" t="str">
        <f ca="1">$Q118</f>
        <v>F05</v>
      </c>
      <c r="D118" s="150" t="str">
        <f ca="1">INDEX(TABEL,MATCH($Q118,TABEL_1e_KOLOM,0),MATCH(indicator,TABEL_1e_RIJ,0))</f>
        <v>Lucht, Geluid en Wind</v>
      </c>
      <c r="E118" s="101"/>
      <c r="F118" s="159"/>
      <c r="G118" s="149" t="s">
        <v>42</v>
      </c>
      <c r="H118" s="99"/>
      <c r="I118" s="107" t="str">
        <f ca="1">INDEX(TABEL,MATCH($Q118,TABEL_1e_KOLOM,0),MATCH(I$15,TABEL_1e_RIJ,0))</f>
        <v xml:space="preserve">Er is zo goed als permanent sprake van een belemmerende vorm van luchtverontreiniging, geluidshinder en/of windhinder. </v>
      </c>
      <c r="J118" s="107" t="str">
        <f ca="1">INDEX(TABEL,MATCH($Q118,TABEL_1e_KOLOM,0),MATCH(J$15,TABEL_1e_RIJ,0))</f>
        <v xml:space="preserve">Er is regelmatig sprake van een belemmerende vorm van luchtverontreiniging, geluidshinder en/of windhinder. </v>
      </c>
      <c r="K118" s="107" t="str">
        <f ca="1">INDEX(TABEL,MATCH($Q118,TABEL_1e_KOLOM,0),MATCH(K$15,TABEL_1e_RIJ,0))</f>
        <v xml:space="preserve">Er is nauwelijks sprake van een belemmerende vorm van luchtverontreiniging, geluidshinder en/of windhinder. </v>
      </c>
      <c r="L118" s="107" t="str">
        <f ca="1">INDEX(TABEL,MATCH($Q118,TABEL_1e_KOLOM,0),MATCH(L$15,TABEL_1e_RIJ,0))</f>
        <v>Er is incidenteel sprake van een belemmerende vorm van luchtverontreiniging, geluidshinder en/of windhinder.</v>
      </c>
      <c r="M118" s="99"/>
      <c r="O118" s="78"/>
      <c r="P118" s="78"/>
      <c r="Q118" s="84" t="str">
        <f ca="1">OFFSET(Q118,-1,0)</f>
        <v>F05</v>
      </c>
      <c r="R118" s="117" t="str">
        <f t="shared" ca="1" si="7"/>
        <v>1</v>
      </c>
      <c r="S118" s="85">
        <f ca="1">INDEX(TABEL,MATCH($Q118,TABEL_1e_KOLOM,0),MATCH(weging,TABEL_1e_RIJ,0))</f>
        <v>0</v>
      </c>
      <c r="T118" s="77" t="s">
        <v>1</v>
      </c>
    </row>
    <row r="119" spans="1:20" ht="135">
      <c r="A119" s="70" t="s">
        <v>1</v>
      </c>
      <c r="B119" s="115" t="s">
        <v>39</v>
      </c>
      <c r="C119" s="101"/>
      <c r="D119" s="103" t="str">
        <f ca="1">INDEX(TABEL,MATCH($Q119,TABEL_1e_KOLOM,0),MATCH(toelichting_bij_indicator,TABEL_1e_RIJ,0))</f>
        <v>Idealiter is er nauwelijks of alleen incidenteel sprake van belemmerende omgevingsfactoren zoals luchtverontreiniging, geluidshinder en/of windhinder in de directe omgeving van het gebouw. Hoe minder overlast er is van belemmerende omgevingsfactoren, des te aantrekkelijker de locatie en het gebouw zijn voor verschillende gebruiksfuncties. Deze indicator draagt bij aan alle vormen van flexibiliteit.</v>
      </c>
      <c r="E119" s="102"/>
      <c r="F119" s="158" t="str">
        <f ca="1">INDEX(TABEL,MATCH($Q119,TABEL_1e_KOLOM,0),MATCH(vraag_bij_indicator,TABEL_1e_RIJ,0))</f>
        <v>Is er sprake van belemmerende omgevingsfactoren zoals luchtverontreiniging, geluidshinder en/of windhinder in de directe omgeving van het gebouw?</v>
      </c>
      <c r="G119" s="114"/>
      <c r="H119" s="99"/>
      <c r="I119" s="108" t="str">
        <f ca="1">_xlfn.LET(_xlpm.toelichting,INDEX(TABEL,MATCH($Q119,TABEL_1e_KOLOM,0),MATCH(slecht_toelichting,TABEL_1e_RIJ,0)),IF(_xlpm.toelichting=0,"",_xlpm.toelichting))</f>
        <v/>
      </c>
      <c r="J119" s="108" t="str">
        <f ca="1">_xlfn.LET(_xlpm.toelichting,INDEX(TABEL,MATCH($Q119,TABEL_1e_KOLOM,0),MATCH(matig_toelichting,TABEL_1e_RIJ,0)),IF(_xlpm.toelichting=0,"",_xlpm.toelichting))</f>
        <v/>
      </c>
      <c r="K119" s="108" t="str">
        <f ca="1">_xlfn.LET(_xlpm.toelichting,INDEX(TABEL,MATCH($Q119,TABEL_1e_KOLOM,0),MATCH(goed_toelichting,TABEL_1e_RIJ,0)),IF(_xlpm.toelichting=0,"",_xlpm.toelichting))</f>
        <v/>
      </c>
      <c r="L119" s="108" t="str">
        <f ca="1">_xlfn.LET(_xlpm.toelichting,INDEX(TABEL,MATCH($Q119,TABEL_1e_KOLOM,0),MATCH(best_toelichting,TABEL_1e_RIJ,0)),IF(_xlpm.toelichting=0,"",_xlpm.toelichting))</f>
        <v/>
      </c>
      <c r="M119" s="99"/>
      <c r="O119" s="78"/>
      <c r="P119" s="78"/>
      <c r="Q119" s="84" t="str">
        <f ca="1">OFFSET(Q119,-1,0)</f>
        <v>F05</v>
      </c>
      <c r="R119" s="117" t="str">
        <f t="shared" ca="1" si="7"/>
        <v>1</v>
      </c>
      <c r="S119" s="98"/>
      <c r="T119" s="77" t="s">
        <v>1</v>
      </c>
    </row>
    <row r="120" spans="1:20" ht="19.149999999999999">
      <c r="A120" s="70" t="s">
        <v>1</v>
      </c>
      <c r="B120" s="115" t="s">
        <v>43</v>
      </c>
      <c r="C120" s="151" t="str">
        <f ca="1">INDEX(TABEL,MATCH($Q120,TABEL_1e_KOLOM,0),MATCH(lagen_van_brand,TABEL_1e_RIJ,0))</f>
        <v>1. Omgeving / Perceel</v>
      </c>
      <c r="D120" s="99"/>
      <c r="E120" s="99" t="s">
        <v>1</v>
      </c>
      <c r="F120" s="100" t="s">
        <v>1</v>
      </c>
      <c r="G120" s="113" t="s">
        <v>1</v>
      </c>
      <c r="H120" s="99"/>
      <c r="I120" s="106" t="s">
        <v>1</v>
      </c>
      <c r="J120" s="106" t="s">
        <v>1</v>
      </c>
      <c r="K120" s="106" t="s">
        <v>1</v>
      </c>
      <c r="L120" s="106" t="s">
        <v>1</v>
      </c>
      <c r="M120" s="99" t="s">
        <v>1</v>
      </c>
      <c r="O120" s="77" t="s">
        <v>1</v>
      </c>
      <c r="P120" s="83" cm="1">
        <f t="array" aca="1" ref="P120" ca="1">MAX($P$15:OFFSET(P120,-1,0)+1)</f>
        <v>34</v>
      </c>
      <c r="Q120" s="135" t="str" cm="1">
        <f t="array" aca="1" ref="Q120" ca="1">INDEX(TABEL_1e_KOLOM,$P120+ROWS('Methodiek 2.1 - 20241031'!$A$2:$A$4)+1)</f>
        <v>F06</v>
      </c>
      <c r="R120" s="117" t="str">
        <f t="shared" ca="1" si="7"/>
        <v>1</v>
      </c>
      <c r="S120" s="98"/>
      <c r="T120" s="77" t="s">
        <v>1</v>
      </c>
    </row>
    <row r="121" spans="1:20" ht="45">
      <c r="A121" s="70" t="s">
        <v>1</v>
      </c>
      <c r="B121" s="115" t="s">
        <v>43</v>
      </c>
      <c r="C121" s="160" t="str">
        <f ca="1">$Q121</f>
        <v>F06</v>
      </c>
      <c r="D121" s="150" t="str">
        <f ca="1">INDEX(TABEL,MATCH($Q121,TABEL_1e_KOLOM,0),MATCH(indicator,TABEL_1e_RIJ,0))</f>
        <v>Openbare veiligheid</v>
      </c>
      <c r="E121" s="101"/>
      <c r="F121" s="159"/>
      <c r="G121" s="149" t="s">
        <v>42</v>
      </c>
      <c r="H121" s="99"/>
      <c r="I121" s="107" t="str">
        <f ca="1">INDEX(TABEL,MATCH($Q121,TABEL_1e_KOLOM,0),MATCH(I$15,TABEL_1e_RIJ,0))</f>
        <v>Vier invloedsfactoren aanwezig.</v>
      </c>
      <c r="J121" s="107" t="str">
        <f ca="1">INDEX(TABEL,MATCH($Q121,TABEL_1e_KOLOM,0),MATCH(J$15,TABEL_1e_RIJ,0))</f>
        <v>Drie invloedsfactoren aanwezig.</v>
      </c>
      <c r="K121" s="107" t="str">
        <f ca="1">INDEX(TABEL,MATCH($Q121,TABEL_1e_KOLOM,0),MATCH(K$15,TABEL_1e_RIJ,0))</f>
        <v>Twee of één invloedsfactor(en) aanwezig.</v>
      </c>
      <c r="L121" s="107" t="str">
        <f ca="1">INDEX(TABEL,MATCH($Q121,TABEL_1e_KOLOM,0),MATCH(L$15,TABEL_1e_RIJ,0))</f>
        <v>Geen invloedsfactoren aanwezig.</v>
      </c>
      <c r="M121" s="99"/>
      <c r="O121" s="78"/>
      <c r="P121" s="78"/>
      <c r="Q121" s="84" t="str">
        <f ca="1">OFFSET(Q121,-1,0)</f>
        <v>F06</v>
      </c>
      <c r="R121" s="117" t="str">
        <f t="shared" ca="1" si="7"/>
        <v>1</v>
      </c>
      <c r="S121" s="85">
        <f ca="1">INDEX(TABEL,MATCH($Q121,TABEL_1e_KOLOM,0),MATCH(weging,TABEL_1e_RIJ,0))</f>
        <v>0</v>
      </c>
      <c r="T121" s="77" t="s">
        <v>1</v>
      </c>
    </row>
    <row r="122" spans="1:20" ht="150">
      <c r="A122" s="70" t="s">
        <v>1</v>
      </c>
      <c r="B122" s="115" t="s">
        <v>39</v>
      </c>
      <c r="C122" s="101"/>
      <c r="D122" s="103" t="str">
        <f ca="1">INDEX(TABEL,MATCH($Q122,TABEL_1e_KOLOM,0),MATCH(toelichting_bij_indicator,TABEL_1e_RIJ,0))</f>
        <v>Het is wenselijk dat er maximaal twee invloedsfactoren van openbare onveiligheid, zoals sporen van vandalisme, graffiti op gevels gebouwen, zwerfvuil of randgroepen, aanwezig zijn binnen een straal van 200 meter van het gebouw. Hoe minder overlast er is van invloedsfactoren van openbare onveiligheid, des te aantrekkelijker de locatie en het gebouw zijn voor verschillende gebruiksfuncties. Deze indicator draagt bij aan alle vormen van flexibiliteit.</v>
      </c>
      <c r="E122" s="102"/>
      <c r="F122" s="158" t="str">
        <f ca="1">INDEX(TABEL,MATCH($Q122,TABEL_1e_KOLOM,0),MATCH(vraag_bij_indicator,TABEL_1e_RIJ,0))</f>
        <v>In welke mate zijn de volgende invloedsfactoren (1. sporen van vandalisme, 2. graffiti op gevels gebouwen, 3. zwerfvuil of 4. randgroepen) aanwezig binnen een straal van 200 meter?</v>
      </c>
      <c r="G122" s="114"/>
      <c r="H122" s="99"/>
      <c r="I122" s="108" t="str">
        <f ca="1">_xlfn.LET(_xlpm.toelichting,INDEX(TABEL,MATCH($Q122,TABEL_1e_KOLOM,0),MATCH(slecht_toelichting,TABEL_1e_RIJ,0)),IF(_xlpm.toelichting=0,"",_xlpm.toelichting))</f>
        <v/>
      </c>
      <c r="J122" s="108" t="str">
        <f ca="1">_xlfn.LET(_xlpm.toelichting,INDEX(TABEL,MATCH($Q122,TABEL_1e_KOLOM,0),MATCH(matig_toelichting,TABEL_1e_RIJ,0)),IF(_xlpm.toelichting=0,"",_xlpm.toelichting))</f>
        <v/>
      </c>
      <c r="K122" s="108" t="str">
        <f ca="1">_xlfn.LET(_xlpm.toelichting,INDEX(TABEL,MATCH($Q122,TABEL_1e_KOLOM,0),MATCH(goed_toelichting,TABEL_1e_RIJ,0)),IF(_xlpm.toelichting=0,"",_xlpm.toelichting))</f>
        <v/>
      </c>
      <c r="L122" s="108" t="str">
        <f ca="1">_xlfn.LET(_xlpm.toelichting,INDEX(TABEL,MATCH($Q122,TABEL_1e_KOLOM,0),MATCH(best_toelichting,TABEL_1e_RIJ,0)),IF(_xlpm.toelichting=0,"",_xlpm.toelichting))</f>
        <v/>
      </c>
      <c r="M122" s="99"/>
      <c r="O122" s="78"/>
      <c r="P122" s="78"/>
      <c r="Q122" s="84" t="str">
        <f ca="1">OFFSET(Q122,-1,0)</f>
        <v>F06</v>
      </c>
      <c r="R122" s="117" t="str">
        <f t="shared" ca="1" si="7"/>
        <v>1</v>
      </c>
      <c r="S122" s="98"/>
      <c r="T122" s="77" t="s">
        <v>1</v>
      </c>
    </row>
    <row r="123" spans="1:20" ht="19.149999999999999">
      <c r="A123" s="70" t="s">
        <v>1</v>
      </c>
      <c r="B123" s="115" t="s">
        <v>43</v>
      </c>
      <c r="C123" s="151" t="str">
        <f ca="1">INDEX(TABEL,MATCH($Q123,TABEL_1e_KOLOM,0),MATCH(lagen_van_brand,TABEL_1e_RIJ,0))</f>
        <v>1. Omgeving / Perceel</v>
      </c>
      <c r="D123" s="99"/>
      <c r="E123" s="99" t="s">
        <v>1</v>
      </c>
      <c r="F123" s="100" t="s">
        <v>1</v>
      </c>
      <c r="G123" s="113" t="s">
        <v>1</v>
      </c>
      <c r="H123" s="99"/>
      <c r="I123" s="106" t="s">
        <v>1</v>
      </c>
      <c r="J123" s="106" t="s">
        <v>1</v>
      </c>
      <c r="K123" s="106" t="s">
        <v>1</v>
      </c>
      <c r="L123" s="106" t="s">
        <v>1</v>
      </c>
      <c r="M123" s="99" t="s">
        <v>1</v>
      </c>
      <c r="O123" s="77" t="s">
        <v>1</v>
      </c>
      <c r="P123" s="83" cm="1">
        <f t="array" aca="1" ref="P123" ca="1">MAX($P$15:OFFSET(P123,-1,0)+1)</f>
        <v>35</v>
      </c>
      <c r="Q123" s="135" t="str" cm="1">
        <f t="array" aca="1" ref="Q123" ca="1">INDEX(TABEL_1e_KOLOM,$P123+ROWS('Methodiek 2.1 - 20241031'!$A$2:$A$4)+1)</f>
        <v>F07</v>
      </c>
      <c r="R123" s="117" t="str">
        <f t="shared" ca="1" si="7"/>
        <v>1</v>
      </c>
      <c r="S123" s="98"/>
      <c r="T123" s="77" t="s">
        <v>1</v>
      </c>
    </row>
    <row r="124" spans="1:20" ht="30">
      <c r="A124" s="70" t="s">
        <v>1</v>
      </c>
      <c r="B124" s="115" t="s">
        <v>43</v>
      </c>
      <c r="C124" s="160" t="str">
        <f ca="1">$Q124</f>
        <v>F07</v>
      </c>
      <c r="D124" s="150" t="str">
        <f ca="1">INDEX(TABEL,MATCH($Q124,TABEL_1e_KOLOM,0),MATCH(indicator,TABEL_1e_RIJ,0))</f>
        <v>Parkeren auto</v>
      </c>
      <c r="E124" s="101"/>
      <c r="F124" s="159"/>
      <c r="G124" s="149" t="s">
        <v>42</v>
      </c>
      <c r="H124" s="99"/>
      <c r="I124" s="107" t="str">
        <f ca="1">INDEX(TABEL,MATCH($Q124,TABEL_1e_KOLOM,0),MATCH(I$15,TABEL_1e_RIJ,0))</f>
        <v>Meer dan 500 meter.</v>
      </c>
      <c r="J124" s="107" t="str">
        <f ca="1">INDEX(TABEL,MATCH($Q124,TABEL_1e_KOLOM,0),MATCH(J$15,TABEL_1e_RIJ,0))</f>
        <v>100 - 500 meter.</v>
      </c>
      <c r="K124" s="107" t="str">
        <f ca="1">INDEX(TABEL,MATCH($Q124,TABEL_1e_KOLOM,0),MATCH(K$15,TABEL_1e_RIJ,0))</f>
        <v>Minder dan 100 meter.</v>
      </c>
      <c r="L124" s="107" t="str">
        <f ca="1">INDEX(TABEL,MATCH($Q124,TABEL_1e_KOLOM,0),MATCH(L$15,TABEL_1e_RIJ,0))</f>
        <v>Parkeervoorzieningen op eigen terrein.</v>
      </c>
      <c r="M124" s="99"/>
      <c r="O124" s="78"/>
      <c r="P124" s="78"/>
      <c r="Q124" s="84" t="str">
        <f ca="1">OFFSET(Q124,-1,0)</f>
        <v>F07</v>
      </c>
      <c r="R124" s="117" t="str">
        <f t="shared" ca="1" si="7"/>
        <v>1</v>
      </c>
      <c r="S124" s="85">
        <f ca="1">INDEX(TABEL,MATCH($Q124,TABEL_1e_KOLOM,0),MATCH(weging,TABEL_1e_RIJ,0))</f>
        <v>0</v>
      </c>
      <c r="T124" s="77" t="s">
        <v>1</v>
      </c>
    </row>
    <row r="125" spans="1:20" ht="135">
      <c r="A125" s="70" t="s">
        <v>1</v>
      </c>
      <c r="B125" s="115" t="s">
        <v>39</v>
      </c>
      <c r="C125" s="101"/>
      <c r="D125" s="103" t="str">
        <f ca="1">INDEX(TABEL,MATCH($Q125,TABEL_1e_KOLOM,0),MATCH(toelichting_bij_indicator,TABEL_1e_RIJ,0))</f>
        <v>Bij voorkeur is de afstand tot parkeervoorzieningen minder dan 100 meter of zijn er parkeervoorzieningen op eigen terrein aanwezig. Door de parkeervoorzieningen voor auto's dicht bij het gebouw te plaatsen, neemt de bereikbaarheid van de locatie toe en zijn de locatie en het gebouw aantrekkelijker voor verschillende gebruiksfuncties. Deze indicator draagt bij aan alle vormen van flexibiliteit.</v>
      </c>
      <c r="E125" s="102"/>
      <c r="F125" s="158" t="str">
        <f ca="1">INDEX(TABEL,MATCH($Q125,TABEL_1e_KOLOM,0),MATCH(vraag_bij_indicator,TABEL_1e_RIJ,0))</f>
        <v>Wat is de afstand tot parkeervoorzieningen (bestaand of te realiseren)?</v>
      </c>
      <c r="G125" s="114"/>
      <c r="H125" s="99"/>
      <c r="I125" s="108" t="str">
        <f ca="1">_xlfn.LET(_xlpm.toelichting,INDEX(TABEL,MATCH($Q125,TABEL_1e_KOLOM,0),MATCH(slecht_toelichting,TABEL_1e_RIJ,0)),IF(_xlpm.toelichting=0,"",_xlpm.toelichting))</f>
        <v/>
      </c>
      <c r="J125" s="108" t="str">
        <f ca="1">_xlfn.LET(_xlpm.toelichting,INDEX(TABEL,MATCH($Q125,TABEL_1e_KOLOM,0),MATCH(matig_toelichting,TABEL_1e_RIJ,0)),IF(_xlpm.toelichting=0,"",_xlpm.toelichting))</f>
        <v/>
      </c>
      <c r="K125" s="108" t="str">
        <f ca="1">_xlfn.LET(_xlpm.toelichting,INDEX(TABEL,MATCH($Q125,TABEL_1e_KOLOM,0),MATCH(goed_toelichting,TABEL_1e_RIJ,0)),IF(_xlpm.toelichting=0,"",_xlpm.toelichting))</f>
        <v/>
      </c>
      <c r="L125" s="108" t="str">
        <f ca="1">_xlfn.LET(_xlpm.toelichting,INDEX(TABEL,MATCH($Q125,TABEL_1e_KOLOM,0),MATCH(best_toelichting,TABEL_1e_RIJ,0)),IF(_xlpm.toelichting=0,"",_xlpm.toelichting))</f>
        <v/>
      </c>
      <c r="M125" s="99"/>
      <c r="O125" s="78"/>
      <c r="P125" s="78"/>
      <c r="Q125" s="84" t="str">
        <f ca="1">OFFSET(Q125,-1,0)</f>
        <v>F07</v>
      </c>
      <c r="R125" s="117" t="str">
        <f t="shared" ca="1" si="7"/>
        <v>1</v>
      </c>
      <c r="S125" s="98"/>
      <c r="T125" s="77" t="s">
        <v>1</v>
      </c>
    </row>
    <row r="126" spans="1:20" ht="19.149999999999999">
      <c r="A126" s="70" t="s">
        <v>1</v>
      </c>
      <c r="B126" s="115" t="s">
        <v>43</v>
      </c>
      <c r="C126" s="151" t="str">
        <f ca="1">INDEX(TABEL,MATCH($Q126,TABEL_1e_KOLOM,0),MATCH(lagen_van_brand,TABEL_1e_RIJ,0))</f>
        <v>1. Omgeving / Perceel</v>
      </c>
      <c r="D126" s="99"/>
      <c r="E126" s="99" t="s">
        <v>1</v>
      </c>
      <c r="F126" s="100" t="s">
        <v>1</v>
      </c>
      <c r="G126" s="113" t="s">
        <v>1</v>
      </c>
      <c r="H126" s="99"/>
      <c r="I126" s="106" t="s">
        <v>1</v>
      </c>
      <c r="J126" s="106" t="s">
        <v>1</v>
      </c>
      <c r="K126" s="106" t="s">
        <v>1</v>
      </c>
      <c r="L126" s="106" t="s">
        <v>1</v>
      </c>
      <c r="M126" s="99" t="s">
        <v>1</v>
      </c>
      <c r="O126" s="77" t="s">
        <v>1</v>
      </c>
      <c r="P126" s="83" cm="1">
        <f t="array" aca="1" ref="P126" ca="1">MAX($P$15:OFFSET(P126,-1,0)+1)</f>
        <v>36</v>
      </c>
      <c r="Q126" s="135" t="str" cm="1">
        <f t="array" aca="1" ref="Q126" ca="1">INDEX(TABEL_1e_KOLOM,$P126+ROWS('Methodiek 2.1 - 20241031'!$A$2:$A$4)+1)</f>
        <v>F08</v>
      </c>
      <c r="R126" s="117" t="str">
        <f t="shared" ca="1" si="7"/>
        <v>1</v>
      </c>
      <c r="S126" s="98"/>
      <c r="T126" s="77" t="s">
        <v>1</v>
      </c>
    </row>
    <row r="127" spans="1:20" ht="45">
      <c r="A127" s="70" t="s">
        <v>1</v>
      </c>
      <c r="B127" s="115" t="s">
        <v>43</v>
      </c>
      <c r="C127" s="160" t="str">
        <f ca="1">$Q127</f>
        <v>F08</v>
      </c>
      <c r="D127" s="150" t="str">
        <f ca="1">INDEX(TABEL,MATCH($Q127,TABEL_1e_KOLOM,0),MATCH(indicator,TABEL_1e_RIJ,0))</f>
        <v>Parkeren fiets</v>
      </c>
      <c r="E127" s="101"/>
      <c r="F127" s="159"/>
      <c r="G127" s="149" t="s">
        <v>42</v>
      </c>
      <c r="H127" s="99"/>
      <c r="I127" s="107" t="str">
        <f ca="1">INDEX(TABEL,MATCH($Q127,TABEL_1e_KOLOM,0),MATCH(I$15,TABEL_1e_RIJ,0))</f>
        <v>Geen voorzieningen voor fietsen.</v>
      </c>
      <c r="J127" s="107" t="str">
        <f ca="1">INDEX(TABEL,MATCH($Q127,TABEL_1e_KOLOM,0),MATCH(J$15,TABEL_1e_RIJ,0))</f>
        <v>Vrij toegankelijke fietsenstalling.</v>
      </c>
      <c r="K127" s="107" t="str">
        <f ca="1">INDEX(TABEL,MATCH($Q127,TABEL_1e_KOLOM,0),MATCH(K$15,TABEL_1e_RIJ,0))</f>
        <v>Afgesloten en overdekte fietsenstalling.</v>
      </c>
      <c r="L127" s="107" t="str">
        <f ca="1">INDEX(TABEL,MATCH($Q127,TABEL_1e_KOLOM,0),MATCH(L$15,TABEL_1e_RIJ,0))</f>
        <v>Fietsenstalling in een afgesloten binnenruimte.</v>
      </c>
      <c r="M127" s="99"/>
      <c r="O127" s="78"/>
      <c r="P127" s="78"/>
      <c r="Q127" s="84" t="str">
        <f ca="1">OFFSET(Q127,-1,0)</f>
        <v>F08</v>
      </c>
      <c r="R127" s="117" t="str">
        <f t="shared" ca="1" si="7"/>
        <v>1</v>
      </c>
      <c r="S127" s="85">
        <f ca="1">INDEX(TABEL,MATCH($Q127,TABEL_1e_KOLOM,0),MATCH(weging,TABEL_1e_RIJ,0))</f>
        <v>0</v>
      </c>
      <c r="T127" s="77" t="s">
        <v>1</v>
      </c>
    </row>
    <row r="128" spans="1:20" ht="120">
      <c r="A128" s="70" t="s">
        <v>1</v>
      </c>
      <c r="B128" s="115" t="s">
        <v>39</v>
      </c>
      <c r="C128" s="101"/>
      <c r="D128" s="103" t="str">
        <f ca="1">INDEX(TABEL,MATCH($Q128,TABEL_1e_KOLOM,0),MATCH(toelichting_bij_indicator,TABEL_1e_RIJ,0))</f>
        <v>Bij voorkeur is er een afsluitbare fietsenstalling aanwezig die overdekt is of in een binnenruimte ligt. Door de parkeervoorzieningen voor fietsen dicht bij het gebouw te plaatsen, neemt de bereikbaarheid van de locatie toe en zijn de locatie en het gebouw aantrekkelijker voor verschillende gebruiksfuncties. Deze indicator draagt bij aan alle vormen van flexibiliteit.</v>
      </c>
      <c r="E128" s="102"/>
      <c r="F128" s="158" t="str">
        <f ca="1">INDEX(TABEL,MATCH($Q128,TABEL_1e_KOLOM,0),MATCH(vraag_bij_indicator,TABEL_1e_RIJ,0))</f>
        <v>Wat is de beschikbaarheid van parkeervoorzieningen voor fietsen (bestaand of te realiseren)?</v>
      </c>
      <c r="G128" s="114"/>
      <c r="H128" s="99"/>
      <c r="I128" s="108" t="str">
        <f ca="1">_xlfn.LET(_xlpm.toelichting,INDEX(TABEL,MATCH($Q128,TABEL_1e_KOLOM,0),MATCH(slecht_toelichting,TABEL_1e_RIJ,0)),IF(_xlpm.toelichting=0,"",_xlpm.toelichting))</f>
        <v/>
      </c>
      <c r="J128" s="108" t="str">
        <f ca="1">_xlfn.LET(_xlpm.toelichting,INDEX(TABEL,MATCH($Q128,TABEL_1e_KOLOM,0),MATCH(matig_toelichting,TABEL_1e_RIJ,0)),IF(_xlpm.toelichting=0,"",_xlpm.toelichting))</f>
        <v/>
      </c>
      <c r="K128" s="108" t="str">
        <f ca="1">_xlfn.LET(_xlpm.toelichting,INDEX(TABEL,MATCH($Q128,TABEL_1e_KOLOM,0),MATCH(goed_toelichting,TABEL_1e_RIJ,0)),IF(_xlpm.toelichting=0,"",_xlpm.toelichting))</f>
        <v/>
      </c>
      <c r="L128" s="108" t="str">
        <f ca="1">_xlfn.LET(_xlpm.toelichting,INDEX(TABEL,MATCH($Q128,TABEL_1e_KOLOM,0),MATCH(best_toelichting,TABEL_1e_RIJ,0)),IF(_xlpm.toelichting=0,"",_xlpm.toelichting))</f>
        <v/>
      </c>
      <c r="M128" s="99"/>
      <c r="O128" s="78"/>
      <c r="P128" s="78"/>
      <c r="Q128" s="84" t="str">
        <f ca="1">OFFSET(Q128,-1,0)</f>
        <v>F08</v>
      </c>
      <c r="R128" s="117" t="str">
        <f t="shared" ca="1" si="7"/>
        <v>1</v>
      </c>
      <c r="S128" s="98"/>
      <c r="T128" s="77" t="s">
        <v>1</v>
      </c>
    </row>
    <row r="129" spans="1:20" ht="19.149999999999999">
      <c r="A129" s="70" t="s">
        <v>1</v>
      </c>
      <c r="B129" s="115" t="s">
        <v>43</v>
      </c>
      <c r="C129" s="151" t="str">
        <f ca="1">INDEX(TABEL,MATCH($Q129,TABEL_1e_KOLOM,0),MATCH(lagen_van_brand,TABEL_1e_RIJ,0))</f>
        <v>1. Omgeving / Perceel</v>
      </c>
      <c r="D129" s="99"/>
      <c r="E129" s="99" t="s">
        <v>1</v>
      </c>
      <c r="F129" s="100" t="s">
        <v>1</v>
      </c>
      <c r="G129" s="113" t="s">
        <v>1</v>
      </c>
      <c r="H129" s="99"/>
      <c r="I129" s="106" t="s">
        <v>1</v>
      </c>
      <c r="J129" s="106" t="s">
        <v>1</v>
      </c>
      <c r="K129" s="106" t="s">
        <v>1</v>
      </c>
      <c r="L129" s="106" t="s">
        <v>1</v>
      </c>
      <c r="M129" s="99" t="s">
        <v>1</v>
      </c>
      <c r="O129" s="77" t="s">
        <v>1</v>
      </c>
      <c r="P129" s="83" cm="1">
        <f t="array" aca="1" ref="P129" ca="1">MAX($P$15:OFFSET(P129,-1,0)+1)</f>
        <v>37</v>
      </c>
      <c r="Q129" s="135" t="str" cm="1">
        <f t="array" aca="1" ref="Q129" ca="1">INDEX(TABEL_1e_KOLOM,$P129+ROWS('Methodiek 2.1 - 20241031'!$A$2:$A$4)+1)</f>
        <v>F09</v>
      </c>
      <c r="R129" s="117" t="str">
        <f t="shared" ca="1" si="7"/>
        <v>1</v>
      </c>
      <c r="S129" s="98"/>
      <c r="T129" s="77" t="s">
        <v>1</v>
      </c>
    </row>
    <row r="130" spans="1:20" ht="60">
      <c r="A130" s="70" t="s">
        <v>1</v>
      </c>
      <c r="B130" s="115" t="s">
        <v>43</v>
      </c>
      <c r="C130" s="160" t="str">
        <f ca="1">$Q130</f>
        <v>F09</v>
      </c>
      <c r="D130" s="150" t="str">
        <f ca="1">INDEX(TABEL,MATCH($Q130,TABEL_1e_KOLOM,0),MATCH(indicator,TABEL_1e_RIJ,0))</f>
        <v>Gebouwontsluiting</v>
      </c>
      <c r="E130" s="101"/>
      <c r="F130" s="159"/>
      <c r="G130" s="149" t="s">
        <v>42</v>
      </c>
      <c r="H130" s="99"/>
      <c r="I130" s="107" t="str">
        <f ca="1">INDEX(TABEL,MATCH($Q130,TABEL_1e_KOLOM,0),MATCH(I$15,TABEL_1e_RIJ,0))</f>
        <v>Horizontale toegang bestaat uit een enkele interne gang</v>
      </c>
      <c r="J130" s="107" t="str">
        <f ca="1">INDEX(TABEL,MATCH($Q130,TABEL_1e_KOLOM,0),MATCH(J$15,TABEL_1e_RIJ,0))</f>
        <v>Horizontale toegang bestaat bij een dubbele interne gang</v>
      </c>
      <c r="K130" s="107" t="str">
        <f ca="1">INDEX(TABEL,MATCH($Q130,TABEL_1e_KOLOM,0),MATCH(K$15,TABEL_1e_RIJ,0))</f>
        <v>3. Horizontale toegang direct aan de centrale kern van het gebouw met omringende gang</v>
      </c>
      <c r="L130" s="107" t="str">
        <f ca="1">INDEX(TABEL,MATCH($Q130,TABEL_1e_KOLOM,0),MATCH(L$15,TABEL_1e_RIJ,0))</f>
        <v>Horizontale toegang direct aan de centrale kern van het gebouw, of externe gallerij</v>
      </c>
      <c r="M130" s="99"/>
      <c r="O130" s="78"/>
      <c r="P130" s="78"/>
      <c r="Q130" s="84" t="str">
        <f ca="1">OFFSET(Q130,-1,0)</f>
        <v>F09</v>
      </c>
      <c r="R130" s="117" t="str">
        <f t="shared" ca="1" si="7"/>
        <v>1</v>
      </c>
      <c r="S130" s="85">
        <f ca="1">INDEX(TABEL,MATCH($Q130,TABEL_1e_KOLOM,0),MATCH(weging,TABEL_1e_RIJ,0))</f>
        <v>0</v>
      </c>
      <c r="T130" s="77" t="s">
        <v>1</v>
      </c>
    </row>
    <row r="131" spans="1:20" ht="60">
      <c r="A131" s="70" t="s">
        <v>1</v>
      </c>
      <c r="B131" s="115" t="s">
        <v>39</v>
      </c>
      <c r="C131" s="101"/>
      <c r="D131" s="103">
        <f ca="1">INDEX(TABEL,MATCH($Q131,TABEL_1e_KOLOM,0),MATCH(toelichting_bij_indicator,TABEL_1e_RIJ,0))</f>
        <v>0</v>
      </c>
      <c r="E131" s="102"/>
      <c r="F131" s="158" t="str">
        <f ca="1">INDEX(TABEL,MATCH($Q131,TABEL_1e_KOLOM,0),MATCH(vraag_bij_indicator,TABEL_1e_RIJ,0))</f>
        <v>Op welke manier wordt de horizontale sluiting van units bereikt?</v>
      </c>
      <c r="G131" s="114"/>
      <c r="H131" s="99"/>
      <c r="I131" s="108" t="str">
        <f ca="1">_xlfn.LET(_xlpm.toelichting,INDEX(TABEL,MATCH($Q131,TABEL_1e_KOLOM,0),MATCH(slecht_toelichting,TABEL_1e_RIJ,0)),IF(_xlpm.toelichting=0,"",_xlpm.toelichting))</f>
        <v/>
      </c>
      <c r="J131" s="108" t="str">
        <f ca="1">_xlfn.LET(_xlpm.toelichting,INDEX(TABEL,MATCH($Q131,TABEL_1e_KOLOM,0),MATCH(matig_toelichting,TABEL_1e_RIJ,0)),IF(_xlpm.toelichting=0,"",_xlpm.toelichting))</f>
        <v/>
      </c>
      <c r="K131" s="108" t="str">
        <f ca="1">_xlfn.LET(_xlpm.toelichting,INDEX(TABEL,MATCH($Q131,TABEL_1e_KOLOM,0),MATCH(goed_toelichting,TABEL_1e_RIJ,0)),IF(_xlpm.toelichting=0,"",_xlpm.toelichting))</f>
        <v/>
      </c>
      <c r="L131" s="108" t="str">
        <f ca="1">_xlfn.LET(_xlpm.toelichting,INDEX(TABEL,MATCH($Q131,TABEL_1e_KOLOM,0),MATCH(best_toelichting,TABEL_1e_RIJ,0)),IF(_xlpm.toelichting=0,"",_xlpm.toelichting))</f>
        <v/>
      </c>
      <c r="M131" s="99"/>
      <c r="O131" s="78"/>
      <c r="P131" s="78"/>
      <c r="Q131" s="84" t="str">
        <f ca="1">OFFSET(Q131,-1,0)</f>
        <v>F09</v>
      </c>
      <c r="R131" s="117" t="str">
        <f t="shared" ca="1" si="7"/>
        <v>1</v>
      </c>
      <c r="S131" s="98"/>
      <c r="T131" s="77" t="s">
        <v>1</v>
      </c>
    </row>
    <row r="132" spans="1:20" ht="19.149999999999999">
      <c r="A132" s="70" t="s">
        <v>1</v>
      </c>
      <c r="B132" s="115" t="s">
        <v>43</v>
      </c>
      <c r="C132" s="151" t="str">
        <f ca="1">INDEX(TABEL,MATCH($Q132,TABEL_1e_KOLOM,0),MATCH(lagen_van_brand,TABEL_1e_RIJ,0))</f>
        <v>2. Constructie</v>
      </c>
      <c r="D132" s="99"/>
      <c r="E132" s="99" t="s">
        <v>1</v>
      </c>
      <c r="F132" s="100" t="s">
        <v>1</v>
      </c>
      <c r="G132" s="113" t="s">
        <v>1</v>
      </c>
      <c r="H132" s="99"/>
      <c r="I132" s="106" t="s">
        <v>1</v>
      </c>
      <c r="J132" s="106" t="s">
        <v>1</v>
      </c>
      <c r="K132" s="106" t="s">
        <v>1</v>
      </c>
      <c r="L132" s="106" t="s">
        <v>1</v>
      </c>
      <c r="M132" s="99" t="s">
        <v>1</v>
      </c>
      <c r="O132" s="77" t="s">
        <v>1</v>
      </c>
      <c r="P132" s="83" cm="1">
        <f t="array" aca="1" ref="P132" ca="1">MAX($P$15:OFFSET(P132,-1,0)+1)</f>
        <v>38</v>
      </c>
      <c r="Q132" s="135" t="str" cm="1">
        <f t="array" aca="1" ref="Q132" ca="1">INDEX(TABEL_1e_KOLOM,$P132+ROWS('Methodiek 2.1 - 20241031'!$A$2:$A$4)+1)</f>
        <v>F10</v>
      </c>
      <c r="R132" s="117" t="str">
        <f t="shared" ca="1" si="7"/>
        <v>2</v>
      </c>
      <c r="S132" s="98"/>
      <c r="T132" s="77" t="s">
        <v>1</v>
      </c>
    </row>
    <row r="133" spans="1:20" ht="105">
      <c r="A133" s="70" t="s">
        <v>1</v>
      </c>
      <c r="B133" s="115" t="s">
        <v>43</v>
      </c>
      <c r="C133" s="160" t="str">
        <f ca="1">$Q133</f>
        <v>F10</v>
      </c>
      <c r="D133" s="150" t="str">
        <f ca="1">INDEX(TABEL,MATCH($Q133,TABEL_1e_KOLOM,0),MATCH(indicator,TABEL_1e_RIJ,0))</f>
        <v>Positionering obstakels draagstructuur</v>
      </c>
      <c r="E133" s="101"/>
      <c r="F133" s="159"/>
      <c r="G133" s="149" t="s">
        <v>42</v>
      </c>
      <c r="H133" s="99"/>
      <c r="I133" s="107" t="str">
        <f ca="1">INDEX(TABEL,MATCH($Q133,TABEL_1e_KOLOM,0),MATCH(I$15,TABEL_1e_RIJ,0))</f>
        <v>De mogelijkheden om het gebouw opnieuw in te delen worden volledig bepaald door moeilijk of niet te verwijderen dragende obstakels.</v>
      </c>
      <c r="J133" s="107" t="str">
        <f ca="1">INDEX(TABEL,MATCH($Q133,TABEL_1e_KOLOM,0),MATCH(J$15,TABEL_1e_RIJ,0))</f>
        <v>De herindeelbaarheid wordt gedeeltelijk bepaald door moeilijk of niet te verwijderen dragende obstakels.</v>
      </c>
      <c r="K133" s="107" t="str">
        <f ca="1">INDEX(TABEL,MATCH($Q133,TABEL_1e_KOLOM,0),MATCH(K$15,TABEL_1e_RIJ,0))</f>
        <v>De herindeelbaarheid wordt beperkt bepaald door moeilijk of niet te verwijderen dragende obstakels.</v>
      </c>
      <c r="L133" s="107" t="str">
        <f ca="1">INDEX(TABEL,MATCH($Q133,TABEL_1e_KOLOM,0),MATCH(L$15,TABEL_1e_RIJ,0))</f>
        <v>De herindeelbaarheid wordt niet belemmerd door moeilijk of niet te verwijderen obstakels.</v>
      </c>
      <c r="M133" s="99"/>
      <c r="O133" s="78"/>
      <c r="P133" s="78"/>
      <c r="Q133" s="84" t="str">
        <f ca="1">OFFSET(Q133,-1,0)</f>
        <v>F10</v>
      </c>
      <c r="R133" s="117" t="str">
        <f t="shared" ca="1" si="7"/>
        <v>2</v>
      </c>
      <c r="S133" s="85">
        <f ca="1">INDEX(TABEL,MATCH($Q133,TABEL_1e_KOLOM,0),MATCH(weging,TABEL_1e_RIJ,0))</f>
        <v>0</v>
      </c>
      <c r="T133" s="77" t="s">
        <v>1</v>
      </c>
    </row>
    <row r="134" spans="1:20" ht="165">
      <c r="A134" s="70" t="s">
        <v>1</v>
      </c>
      <c r="B134" s="115" t="s">
        <v>39</v>
      </c>
      <c r="C134" s="101"/>
      <c r="D134" s="103" t="str">
        <f ca="1">INDEX(TABEL,MATCH($Q134,TABEL_1e_KOLOM,0),MATCH(toelichting_bij_indicator,TABEL_1e_RIJ,0))</f>
        <v>Het is wenselijk dat de herindeelbaarheid van het gebouw niet wordt beperkt (of niet wordt bepaald) door moeilijk of niet te verwijderen dragende obstakels. Door de onderdelen van de draagconstructie van het gebouw strategisch te plaatsen, neemt de herindeelbaarheid van het gebouw toe. Gebruiksunits kunnen hierdoor makkelijker worden verplaatst of uitgebreid zonder dat een niet te verwijderen bouwelement in het midden van de ruimte staat. Deze indicator draagt bij aan indelingsflexibiliteit en uitbreidingsflexibiliteit.</v>
      </c>
      <c r="E134" s="102"/>
      <c r="F134" s="158" t="str">
        <f ca="1">INDEX(TABEL,MATCH($Q134,TABEL_1e_KOLOM,0),MATCH(vraag_bij_indicator,TABEL_1e_RIJ,0))</f>
        <v>In hoeverre werken onderdelen van de draagstructuur belemmerend voor de herindeelbaarheid?</v>
      </c>
      <c r="G134" s="114"/>
      <c r="H134" s="99"/>
      <c r="I134" s="108" t="str">
        <f ca="1">_xlfn.LET(_xlpm.toelichting,INDEX(TABEL,MATCH($Q134,TABEL_1e_KOLOM,0),MATCH(slecht_toelichting,TABEL_1e_RIJ,0)),IF(_xlpm.toelichting=0,"",_xlpm.toelichting))</f>
        <v/>
      </c>
      <c r="J134" s="108" t="str">
        <f ca="1">_xlfn.LET(_xlpm.toelichting,INDEX(TABEL,MATCH($Q134,TABEL_1e_KOLOM,0),MATCH(matig_toelichting,TABEL_1e_RIJ,0)),IF(_xlpm.toelichting=0,"",_xlpm.toelichting))</f>
        <v/>
      </c>
      <c r="K134" s="108" t="str">
        <f ca="1">_xlfn.LET(_xlpm.toelichting,INDEX(TABEL,MATCH($Q134,TABEL_1e_KOLOM,0),MATCH(goed_toelichting,TABEL_1e_RIJ,0)),IF(_xlpm.toelichting=0,"",_xlpm.toelichting))</f>
        <v/>
      </c>
      <c r="L134" s="108" t="str">
        <f ca="1">_xlfn.LET(_xlpm.toelichting,INDEX(TABEL,MATCH($Q134,TABEL_1e_KOLOM,0),MATCH(best_toelichting,TABEL_1e_RIJ,0)),IF(_xlpm.toelichting=0,"",_xlpm.toelichting))</f>
        <v/>
      </c>
      <c r="M134" s="99"/>
      <c r="O134" s="78"/>
      <c r="P134" s="78"/>
      <c r="Q134" s="84" t="str">
        <f ca="1">OFFSET(Q134,-1,0)</f>
        <v>F10</v>
      </c>
      <c r="R134" s="117" t="str">
        <f t="shared" ca="1" si="7"/>
        <v>2</v>
      </c>
      <c r="S134" s="98"/>
      <c r="T134" s="77" t="s">
        <v>1</v>
      </c>
    </row>
    <row r="135" spans="1:20" ht="19.149999999999999">
      <c r="A135" s="70" t="s">
        <v>1</v>
      </c>
      <c r="B135" s="115" t="s">
        <v>43</v>
      </c>
      <c r="C135" s="151" t="str">
        <f ca="1">INDEX(TABEL,MATCH($Q135,TABEL_1e_KOLOM,0),MATCH(lagen_van_brand,TABEL_1e_RIJ,0))</f>
        <v>2. Constructie</v>
      </c>
      <c r="D135" s="99"/>
      <c r="E135" s="99" t="s">
        <v>1</v>
      </c>
      <c r="F135" s="100" t="s">
        <v>1</v>
      </c>
      <c r="G135" s="113" t="s">
        <v>1</v>
      </c>
      <c r="H135" s="99"/>
      <c r="I135" s="106" t="s">
        <v>1</v>
      </c>
      <c r="J135" s="106" t="s">
        <v>1</v>
      </c>
      <c r="K135" s="106" t="s">
        <v>1</v>
      </c>
      <c r="L135" s="106" t="s">
        <v>1</v>
      </c>
      <c r="M135" s="99" t="s">
        <v>1</v>
      </c>
      <c r="O135" s="77" t="s">
        <v>1</v>
      </c>
      <c r="P135" s="83" cm="1">
        <f t="array" aca="1" ref="P135" ca="1">MAX($P$15:OFFSET(P135,-1,0)+1)</f>
        <v>39</v>
      </c>
      <c r="Q135" s="135" t="str" cm="1">
        <f t="array" aca="1" ref="Q135" ca="1">INDEX(TABEL_1e_KOLOM,$P135+ROWS('Methodiek 2.1 - 20241031'!$A$2:$A$4)+1)</f>
        <v>F11</v>
      </c>
      <c r="R135" s="117" t="str">
        <f t="shared" ref="R135:R137" ca="1" si="8">LEFT(Q135,1)</f>
        <v>F</v>
      </c>
      <c r="S135" s="98"/>
      <c r="T135" s="77" t="s">
        <v>1</v>
      </c>
    </row>
    <row r="136" spans="1:20" ht="195">
      <c r="A136" s="70" t="s">
        <v>1</v>
      </c>
      <c r="B136" s="115" t="s">
        <v>43</v>
      </c>
      <c r="C136" s="160" t="str">
        <f ca="1">$Q136</f>
        <v>F11</v>
      </c>
      <c r="D136" s="150" t="str">
        <f ca="1">INDEX(TABEL,MATCH($Q136,TABEL_1e_KOLOM,0),MATCH(indicator,TABEL_1e_RIJ,0))</f>
        <v xml:space="preserve">Overdimensionering constructie </v>
      </c>
      <c r="E136" s="101"/>
      <c r="F136" s="159"/>
      <c r="G136" s="149" t="s">
        <v>42</v>
      </c>
      <c r="H136" s="99"/>
      <c r="I136" s="107" t="str">
        <f ca="1">INDEX(TABEL,MATCH($Q136,TABEL_1e_KOLOM,0),MATCH(I$15,TABEL_1e_RIJ,0))</f>
        <v xml:space="preserve">De dimensionering van de constructie is toegerust op het huidige gebruik en gebruiksoppervlak van het gebouw. Bij uitbreidingen zal de huidige fundering en draagconstructie moeten worden verzwaard. </v>
      </c>
      <c r="J136" s="107" t="str">
        <f ca="1">INDEX(TABEL,MATCH($Q136,TABEL_1e_KOLOM,0),MATCH(J$15,TABEL_1e_RIJ,0))</f>
        <v xml:space="preserve">De dimensionering van de constructie is toegerust op het huidige gebruik en gebruiksoppervlak van het gebouw. Lichte uitbreidingen zijn mogelijk. Bij zware uitbreidingen zal de huidige fundering en draagconstructie moeten worden verzwaard. </v>
      </c>
      <c r="K136" s="107" t="str">
        <f ca="1">INDEX(TABEL,MATCH($Q136,TABEL_1e_KOLOM,0),MATCH(K$15,TABEL_1e_RIJ,0))</f>
        <v xml:space="preserve">De constructie van het gebouw is dusdanig gedimensioneerd waardoor middelzware uitbreidingen wél leiden tot plaatselijke versterking van de bestaande constructie, maar niet tot een verzwaring van de bestaande fundering. </v>
      </c>
      <c r="L136" s="107" t="str">
        <f ca="1">INDEX(TABEL,MATCH($Q136,TABEL_1e_KOLOM,0),MATCH(L$15,TABEL_1e_RIJ,0))</f>
        <v>De constructie van het gebouw is overgedimensioneerd waardoor uitbreidingen niet leiden tot een ingrijpende verzwaring van de bestaande fundering of bestaande draagconstructie.</v>
      </c>
      <c r="M136" s="99"/>
      <c r="O136" s="78"/>
      <c r="P136" s="78"/>
      <c r="Q136" s="84" t="str">
        <f ca="1">OFFSET(Q136,-1,0)</f>
        <v>F11</v>
      </c>
      <c r="R136" s="84" t="str">
        <f t="shared" ca="1" si="8"/>
        <v>F</v>
      </c>
      <c r="S136" s="85">
        <f ca="1">INDEX(TABEL,MATCH($Q136,TABEL_1e_KOLOM,0),MATCH(weging,TABEL_1e_RIJ,0))</f>
        <v>0</v>
      </c>
      <c r="T136" s="77" t="s">
        <v>1</v>
      </c>
    </row>
    <row r="137" spans="1:20" ht="180">
      <c r="A137" s="70" t="s">
        <v>1</v>
      </c>
      <c r="B137" s="115" t="s">
        <v>39</v>
      </c>
      <c r="C137" s="101"/>
      <c r="D137" s="103" t="str">
        <f ca="1">INDEX(TABEL,MATCH($Q137,TABEL_1e_KOLOM,0),MATCH(toelichting_bij_indicator,TABEL_1e_RIJ,0))</f>
        <v xml:space="preserve">Idealiter is de constructie van het gebouw dusdanig gedimensioneerd dat middelzware uitbreidingen met of zonder plaatselijke versterking van de bestaande constructie kunnen worden gerealiseerd en niet tot een verzwaring van de bestaande fundering leiden. Door in de constructie rekening te houden met toekomstige uitbreidingen, neemt het adaptief vermogen van het gebouw toe. Uitbreidingen betreffen bijvoorbeeld het gebruiksoppervlak, toevoeging van zonnepanelen of intensivering van gebruik door een wijziging van functie. Deze indicator draagt bij aan uitbreidingsflexibiliteit. </v>
      </c>
      <c r="E137" s="102"/>
      <c r="F137" s="158" t="str">
        <f ca="1">INDEX(TABEL,MATCH($Q137,TABEL_1e_KOLOM,0),MATCH(vraag_bij_indicator,TABEL_1e_RIJ,0))</f>
        <v>In hoeverre is de constructie overgedimensioneerd waardoor het gebruik(soppervlak) kan worden uitgebreid?</v>
      </c>
      <c r="G137" s="114"/>
      <c r="H137" s="99"/>
      <c r="I137" s="108" t="str">
        <f ca="1">_xlfn.LET(_xlpm.toelichting,INDEX(TABEL,MATCH($Q137,TABEL_1e_KOLOM,0),MATCH(slecht_toelichting,TABEL_1e_RIJ,0)),IF(_xlpm.toelichting=0,"",_xlpm.toelichting))</f>
        <v>Uitbreidingen betreffen bijvoorbeeld een uitbreiding van gebruiksoppervlak, toevoeging van zonnepanelen of intensivering van gebruik door een wijziging van functie.</v>
      </c>
      <c r="J137" s="108" t="str">
        <f ca="1">_xlfn.LET(_xlpm.toelichting,INDEX(TABEL,MATCH($Q137,TABEL_1e_KOLOM,0),MATCH(matig_toelichting,TABEL_1e_RIJ,0)),IF(_xlpm.toelichting=0,"",_xlpm.toelichting))</f>
        <v>Lichte uitbreidingen zijn bijvoorbeeld zonnepanelen op het dak. Zware uitbreidingen zijn bijvoorbeeld het plaatsen van een extra verdieping.</v>
      </c>
      <c r="K137" s="108" t="str">
        <f ca="1">_xlfn.LET(_xlpm.toelichting,INDEX(TABEL,MATCH($Q137,TABEL_1e_KOLOM,0),MATCH(goed_toelichting,TABEL_1e_RIJ,0)),IF(_xlpm.toelichting=0,"",_xlpm.toelichting))</f>
        <v>Middelzware uitbreidingen zijn bijvoorbeeld optopping van verdiepingen met een lichte skeletbouw, toevoeging van kleine balkons of intensivering van het gebruik door een andere functie.</v>
      </c>
      <c r="L137" s="108" t="str">
        <f ca="1">_xlfn.LET(_xlpm.toelichting,INDEX(TABEL,MATCH($Q137,TABEL_1e_KOLOM,0),MATCH(best_toelichting,TABEL_1e_RIJ,0)),IF(_xlpm.toelichting=0,"",_xlpm.toelichting))</f>
        <v>Dit zijn uitbreidingen zoals plaatsing van zonnepanelen, optopping van verdiepingen, toevoeging van balkons of intensivering van het gebruik door een andere functie.</v>
      </c>
      <c r="M137" s="99"/>
      <c r="O137" s="78"/>
      <c r="P137" s="78"/>
      <c r="Q137" s="84" t="str">
        <f ca="1">OFFSET(Q137,-1,0)</f>
        <v>F11</v>
      </c>
      <c r="R137" s="84" t="str">
        <f t="shared" ca="1" si="8"/>
        <v>F</v>
      </c>
      <c r="S137" s="98"/>
      <c r="T137" s="77" t="s">
        <v>1</v>
      </c>
    </row>
    <row r="138" spans="1:20" ht="19.149999999999999">
      <c r="A138" s="70" t="s">
        <v>1</v>
      </c>
      <c r="B138" s="115" t="s">
        <v>43</v>
      </c>
      <c r="C138" s="151" t="str">
        <f ca="1">INDEX(TABEL,MATCH($Q138,TABEL_1e_KOLOM,0),MATCH(lagen_van_brand,TABEL_1e_RIJ,0))</f>
        <v>3. Gebouwschil</v>
      </c>
      <c r="D138" s="99"/>
      <c r="E138" s="99" t="s">
        <v>1</v>
      </c>
      <c r="F138" s="100" t="s">
        <v>1</v>
      </c>
      <c r="G138" s="113" t="s">
        <v>1</v>
      </c>
      <c r="H138" s="99"/>
      <c r="I138" s="106" t="s">
        <v>1</v>
      </c>
      <c r="J138" s="106" t="s">
        <v>1</v>
      </c>
      <c r="K138" s="106" t="s">
        <v>1</v>
      </c>
      <c r="L138" s="106" t="s">
        <v>1</v>
      </c>
      <c r="M138" s="99" t="s">
        <v>1</v>
      </c>
      <c r="O138" s="77" t="s">
        <v>1</v>
      </c>
      <c r="P138" s="83" cm="1">
        <f t="array" aca="1" ref="P138" ca="1">MAX($P$15:OFFSET(P138,-1,0)+1)</f>
        <v>40</v>
      </c>
      <c r="Q138" s="135" t="str" cm="1">
        <f t="array" aca="1" ref="Q138" ca="1">INDEX(TABEL_1e_KOLOM,$P138+ROWS('Methodiek 2.1 - 20241031'!$A$2:$A$4)+1)</f>
        <v>F12</v>
      </c>
      <c r="R138" s="117" t="str">
        <f t="shared" ref="R138:R149" ca="1" si="9">LEFT(Q138,1)</f>
        <v>F</v>
      </c>
      <c r="S138" s="98"/>
      <c r="T138" s="77" t="s">
        <v>1</v>
      </c>
    </row>
    <row r="139" spans="1:20" ht="135">
      <c r="A139" s="70" t="s">
        <v>1</v>
      </c>
      <c r="B139" s="115" t="s">
        <v>43</v>
      </c>
      <c r="C139" s="160" t="str">
        <f ca="1">$Q139</f>
        <v>F12</v>
      </c>
      <c r="D139" s="150" t="str">
        <f ca="1">INDEX(TABEL,MATCH($Q139,TABEL_1e_KOLOM,0),MATCH(indicator,TABEL_1e_RIJ,0))</f>
        <v>Zichtbaarheid van gebouwentree en gebruiker</v>
      </c>
      <c r="E139" s="101"/>
      <c r="F139" s="159"/>
      <c r="G139" s="149" t="s">
        <v>42</v>
      </c>
      <c r="H139" s="99"/>
      <c r="I139" s="107" t="str">
        <f ca="1">INDEX(TABEL,MATCH($Q139,TABEL_1e_KOLOM,0),MATCH(I$15,TABEL_1e_RIJ,0))</f>
        <v xml:space="preserve">De gebouwentree is moeilijk te herkennen. Er is geen mogelijkheid om de eigen identiteit van gebruikers aan de buitenkant van het gebouw zichtbaar te maken. </v>
      </c>
      <c r="J139" s="107" t="str">
        <f ca="1">INDEX(TABEL,MATCH($Q139,TABEL_1e_KOLOM,0),MATCH(J$15,TABEL_1e_RIJ,0))</f>
        <v xml:space="preserve">De gebouwentree is moeilijk te herkennen. Er zijn beperkte mogelijkheden om de eigen identiteit van gebruikers aan de buitenkant van het gebouw zichtbaar te maken. </v>
      </c>
      <c r="K139" s="107" t="str">
        <f ca="1">INDEX(TABEL,MATCH($Q139,TABEL_1e_KOLOM,0),MATCH(K$15,TABEL_1e_RIJ,0))</f>
        <v xml:space="preserve">De gebouwentree is duidelijk te herkennen. Er zijn beperkte mogelijkheden om de eigen identiteit van gebruikers aan de buitenkant van het gebouw zichtbaar te maken. </v>
      </c>
      <c r="L139" s="107" t="str">
        <f ca="1">INDEX(TABEL,MATCH($Q139,TABEL_1e_KOLOM,0),MATCH(L$15,TABEL_1e_RIJ,0))</f>
        <v xml:space="preserve">De gebouwentree is duidelijk te herkennen. Iedere gebruiker kan zijn eigen identiteit op de buitenkant van het gebouw aanbrengen. </v>
      </c>
      <c r="M139" s="99"/>
      <c r="O139" s="78"/>
      <c r="P139" s="78"/>
      <c r="Q139" s="84" t="str">
        <f ca="1">OFFSET(Q139,-1,0)</f>
        <v>F12</v>
      </c>
      <c r="R139" s="84" t="str">
        <f t="shared" ca="1" si="9"/>
        <v>F</v>
      </c>
      <c r="S139" s="85">
        <f ca="1">INDEX(TABEL,MATCH($Q139,TABEL_1e_KOLOM,0),MATCH(weging,TABEL_1e_RIJ,0))</f>
        <v>0</v>
      </c>
      <c r="T139" s="77" t="s">
        <v>1</v>
      </c>
    </row>
    <row r="140" spans="1:20" ht="165">
      <c r="A140" s="70" t="s">
        <v>1</v>
      </c>
      <c r="B140" s="115" t="s">
        <v>39</v>
      </c>
      <c r="C140" s="101"/>
      <c r="D140" s="103" t="str">
        <f ca="1">INDEX(TABEL,MATCH($Q140,TABEL_1e_KOLOM,0),MATCH(toelichting_bij_indicator,TABEL_1e_RIJ,0))</f>
        <v>Het is wenselijk dat de entree van het gebouw duidelijk herkenbaar is en gebruikers beperkt tot nadrukkelijk hun identiteit zichtbaar kunnen maken aan de buitenkant van het gebouw. Door de entree van het gebouw herkenbaar te maken, neemt de herbestemmingskwaliteit voor functiewijzigingen toe. Mogelijkheden voor het aanbrengen van identiteit aan de gevel van het gebouw zorgen ervoor dat er sneller kan worden voldaan aan individuele voorzieningswensen op unitniveau. Deze indicator draagt bij aan alle vormen van flexibiliteit.</v>
      </c>
      <c r="E140" s="102"/>
      <c r="F140" s="158" t="str">
        <f ca="1">INDEX(TABEL,MATCH($Q140,TABEL_1e_KOLOM,0),MATCH(vraag_bij_indicator,TABEL_1e_RIJ,0))</f>
        <v>Is de entree van het gebouw duidelijk herkenbaar en in hoeverre kunnen gebruikers hun identiteit op de buitenkant van het gebouw aanbrengen?</v>
      </c>
      <c r="G140" s="114"/>
      <c r="H140" s="99"/>
      <c r="I140" s="108" t="str">
        <f ca="1">_xlfn.LET(_xlpm.toelichting,INDEX(TABEL,MATCH($Q140,TABEL_1e_KOLOM,0),MATCH(slecht_toelichting,TABEL_1e_RIJ,0)),IF(_xlpm.toelichting=0,"",_xlpm.toelichting))</f>
        <v/>
      </c>
      <c r="J140" s="108" t="str">
        <f ca="1">_xlfn.LET(_xlpm.toelichting,INDEX(TABEL,MATCH($Q140,TABEL_1e_KOLOM,0),MATCH(matig_toelichting,TABEL_1e_RIJ,0)),IF(_xlpm.toelichting=0,"",_xlpm.toelichting))</f>
        <v/>
      </c>
      <c r="K140" s="108" t="str">
        <f ca="1">_xlfn.LET(_xlpm.toelichting,INDEX(TABEL,MATCH($Q140,TABEL_1e_KOLOM,0),MATCH(goed_toelichting,TABEL_1e_RIJ,0)),IF(_xlpm.toelichting=0,"",_xlpm.toelichting))</f>
        <v/>
      </c>
      <c r="L140" s="108" t="str">
        <f ca="1">_xlfn.LET(_xlpm.toelichting,INDEX(TABEL,MATCH($Q140,TABEL_1e_KOLOM,0),MATCH(best_toelichting,TABEL_1e_RIJ,0)),IF(_xlpm.toelichting=0,"",_xlpm.toelichting))</f>
        <v/>
      </c>
      <c r="M140" s="99"/>
      <c r="O140" s="78"/>
      <c r="P140" s="78"/>
      <c r="Q140" s="84" t="str">
        <f ca="1">OFFSET(Q140,-1,0)</f>
        <v>F12</v>
      </c>
      <c r="R140" s="84" t="str">
        <f t="shared" ca="1" si="9"/>
        <v>F</v>
      </c>
      <c r="S140" s="98"/>
      <c r="T140" s="77" t="s">
        <v>1</v>
      </c>
    </row>
    <row r="141" spans="1:20" ht="19.149999999999999">
      <c r="A141" s="70" t="s">
        <v>1</v>
      </c>
      <c r="B141" s="115" t="s">
        <v>43</v>
      </c>
      <c r="C141" s="151" t="str">
        <f ca="1">INDEX(TABEL,MATCH($Q141,TABEL_1e_KOLOM,0),MATCH(lagen_van_brand,TABEL_1e_RIJ,0))</f>
        <v>4. Installaties</v>
      </c>
      <c r="D141" s="99"/>
      <c r="E141" s="99" t="s">
        <v>1</v>
      </c>
      <c r="F141" s="100" t="s">
        <v>1</v>
      </c>
      <c r="G141" s="113" t="s">
        <v>1</v>
      </c>
      <c r="H141" s="99"/>
      <c r="I141" s="106" t="s">
        <v>1</v>
      </c>
      <c r="J141" s="106" t="s">
        <v>1</v>
      </c>
      <c r="K141" s="106" t="s">
        <v>1</v>
      </c>
      <c r="L141" s="106" t="s">
        <v>1</v>
      </c>
      <c r="M141" s="99" t="s">
        <v>1</v>
      </c>
      <c r="O141" s="77" t="s">
        <v>1</v>
      </c>
      <c r="P141" s="83" cm="1">
        <f t="array" aca="1" ref="P141" ca="1">MAX($P$15:OFFSET(P141,-1,0)+1)</f>
        <v>41</v>
      </c>
      <c r="Q141" s="135" t="str" cm="1">
        <f t="array" aca="1" ref="Q141" ca="1">INDEX(TABEL_1e_KOLOM,$P141+ROWS('Methodiek 2.1 - 20241031'!$A$2:$A$4)+1)</f>
        <v>F13</v>
      </c>
      <c r="R141" s="117" t="str">
        <f t="shared" ca="1" si="9"/>
        <v>F</v>
      </c>
      <c r="S141" s="98"/>
      <c r="T141" s="77" t="s">
        <v>1</v>
      </c>
    </row>
    <row r="142" spans="1:20" ht="60">
      <c r="A142" s="70" t="s">
        <v>1</v>
      </c>
      <c r="B142" s="115" t="s">
        <v>43</v>
      </c>
      <c r="C142" s="160" t="str">
        <f ca="1">$Q142</f>
        <v>F13</v>
      </c>
      <c r="D142" s="150" t="str">
        <f ca="1">INDEX(TABEL,MATCH($Q142,TABEL_1e_KOLOM,0),MATCH(indicator,TABEL_1e_RIJ,0))</f>
        <v>Overdimensionering bouwkundige voorzieningen installatie</v>
      </c>
      <c r="E142" s="101"/>
      <c r="F142" s="159"/>
      <c r="G142" s="149" t="s">
        <v>42</v>
      </c>
      <c r="H142" s="99"/>
      <c r="I142" s="107" t="str">
        <f ca="1">INDEX(TABEL,MATCH($Q142,TABEL_1e_KOLOM,0),MATCH(I$15,TABEL_1e_RIJ,0))</f>
        <v>Deze zijn niet of nauwelijks herbruikbaar.</v>
      </c>
      <c r="J142" s="107" t="str">
        <f ca="1">INDEX(TABEL,MATCH($Q142,TABEL_1e_KOLOM,0),MATCH(J$15,TABEL_1e_RIJ,0))</f>
        <v>Een klein deel van de bouwkundige voorzieningen is herbruikbaar.</v>
      </c>
      <c r="K142" s="107" t="str">
        <f ca="1">INDEX(TABEL,MATCH($Q142,TABEL_1e_KOLOM,0),MATCH(K$15,TABEL_1e_RIJ,0))</f>
        <v>Een groot deel van de bouwkundige voorzieningen is herbruikbaar.</v>
      </c>
      <c r="L142" s="107" t="str">
        <f ca="1">INDEX(TABEL,MATCH($Q142,TABEL_1e_KOLOM,0),MATCH(L$15,TABEL_1e_RIJ,0))</f>
        <v>Deze zijn volledig herbruikbaar.</v>
      </c>
      <c r="M142" s="99"/>
      <c r="O142" s="78"/>
      <c r="P142" s="78"/>
      <c r="Q142" s="84" t="str">
        <f ca="1">OFFSET(Q142,-1,0)</f>
        <v>F13</v>
      </c>
      <c r="R142" s="84" t="str">
        <f t="shared" ca="1" si="9"/>
        <v>F</v>
      </c>
      <c r="S142" s="85">
        <f ca="1">INDEX(TABEL,MATCH($Q142,TABEL_1e_KOLOM,0),MATCH(weging,TABEL_1e_RIJ,0))</f>
        <v>0</v>
      </c>
      <c r="T142" s="77" t="s">
        <v>1</v>
      </c>
    </row>
    <row r="143" spans="1:20" ht="150">
      <c r="A143" s="70" t="s">
        <v>1</v>
      </c>
      <c r="B143" s="115" t="s">
        <v>39</v>
      </c>
      <c r="C143" s="101"/>
      <c r="D143" s="103" t="str">
        <f ca="1">INDEX(TABEL,MATCH($Q143,TABEL_1e_KOLOM,0),MATCH(toelichting_bij_indicator,TABEL_1e_RIJ,0))</f>
        <v>Idealiter zijn de bouwkundige voorzieningen ten behoeve van de installaties van het gebouw voor een groot deel tot volledig herbruikbaar. Door de bouwkundige voorzieningen van het gebouw herbruikbaar te maken, neemt de negatieve milieu-impact van het gebouw bij verbouwing of sloop af. Het hoogwaardig herbruikbaar maken van delen van het gebouw draagt bij aan het maken van een meer circulair gebouw. Deze indicator draagt bij aan alle vormen van flexibiliteit.</v>
      </c>
      <c r="E143" s="102"/>
      <c r="F143" s="158" t="str">
        <f ca="1">INDEX(TABEL,MATCH($Q143,TABEL_1e_KOLOM,0),MATCH(vraag_bij_indicator,TABEL_1e_RIJ,0))</f>
        <v>In hoeverre zijn bouwkundige voorzieningen ten behoeve van installaties (zoals installatieschachten en installatieruimtes) herbruikbaar?</v>
      </c>
      <c r="G143" s="114"/>
      <c r="H143" s="99"/>
      <c r="I143" s="108" t="str">
        <f ca="1">_xlfn.LET(_xlpm.toelichting,INDEX(TABEL,MATCH($Q143,TABEL_1e_KOLOM,0),MATCH(slecht_toelichting,TABEL_1e_RIJ,0)),IF(_xlpm.toelichting=0,"",_xlpm.toelichting))</f>
        <v/>
      </c>
      <c r="J143" s="108" t="str">
        <f ca="1">_xlfn.LET(_xlpm.toelichting,INDEX(TABEL,MATCH($Q143,TABEL_1e_KOLOM,0),MATCH(matig_toelichting,TABEL_1e_RIJ,0)),IF(_xlpm.toelichting=0,"",_xlpm.toelichting))</f>
        <v/>
      </c>
      <c r="K143" s="108" t="str">
        <f ca="1">_xlfn.LET(_xlpm.toelichting,INDEX(TABEL,MATCH($Q143,TABEL_1e_KOLOM,0),MATCH(goed_toelichting,TABEL_1e_RIJ,0)),IF(_xlpm.toelichting=0,"",_xlpm.toelichting))</f>
        <v/>
      </c>
      <c r="L143" s="108" t="str">
        <f ca="1">_xlfn.LET(_xlpm.toelichting,INDEX(TABEL,MATCH($Q143,TABEL_1e_KOLOM,0),MATCH(best_toelichting,TABEL_1e_RIJ,0)),IF(_xlpm.toelichting=0,"",_xlpm.toelichting))</f>
        <v/>
      </c>
      <c r="M143" s="99"/>
      <c r="O143" s="78"/>
      <c r="P143" s="78"/>
      <c r="Q143" s="84" t="str">
        <f ca="1">OFFSET(Q143,-1,0)</f>
        <v>F13</v>
      </c>
      <c r="R143" s="84" t="str">
        <f t="shared" ca="1" si="9"/>
        <v>F</v>
      </c>
      <c r="S143" s="98"/>
      <c r="T143" s="77" t="s">
        <v>1</v>
      </c>
    </row>
    <row r="144" spans="1:20" ht="19.149999999999999">
      <c r="A144" s="70" t="s">
        <v>1</v>
      </c>
      <c r="B144" s="115" t="s">
        <v>43</v>
      </c>
      <c r="C144" s="151" t="str">
        <f ca="1">INDEX(TABEL,MATCH($Q144,TABEL_1e_KOLOM,0),MATCH(lagen_van_brand,TABEL_1e_RIJ,0))</f>
        <v>5. Inbouwpakket</v>
      </c>
      <c r="D144" s="99"/>
      <c r="E144" s="99" t="s">
        <v>1</v>
      </c>
      <c r="F144" s="100" t="s">
        <v>1</v>
      </c>
      <c r="G144" s="113" t="s">
        <v>1</v>
      </c>
      <c r="H144" s="99"/>
      <c r="I144" s="106" t="s">
        <v>1</v>
      </c>
      <c r="J144" s="106" t="s">
        <v>1</v>
      </c>
      <c r="K144" s="106" t="s">
        <v>1</v>
      </c>
      <c r="L144" s="106" t="s">
        <v>1</v>
      </c>
      <c r="M144" s="99" t="s">
        <v>1</v>
      </c>
      <c r="O144" s="77" t="s">
        <v>1</v>
      </c>
      <c r="P144" s="83" cm="1">
        <f t="array" aca="1" ref="P144" ca="1">MAX($P$15:OFFSET(P144,-1,0)+1)</f>
        <v>42</v>
      </c>
      <c r="Q144" s="135" t="str" cm="1">
        <f t="array" aca="1" ref="Q144" ca="1">INDEX(TABEL_1e_KOLOM,$P144+ROWS('Methodiek 2.1 - 20241031'!$A$2:$A$4)+1)</f>
        <v>F14</v>
      </c>
      <c r="R144" s="117" t="str">
        <f t="shared" ca="1" si="9"/>
        <v>F</v>
      </c>
      <c r="S144" s="98"/>
      <c r="T144" s="77" t="s">
        <v>1</v>
      </c>
    </row>
    <row r="145" spans="1:20" ht="19.149999999999999">
      <c r="A145" s="70" t="s">
        <v>1</v>
      </c>
      <c r="B145" s="115" t="s">
        <v>43</v>
      </c>
      <c r="C145" s="160" t="str">
        <f ca="1">$Q145</f>
        <v>F14</v>
      </c>
      <c r="D145" s="150" t="str">
        <f ca="1">INDEX(TABEL,MATCH($Q145,TABEL_1e_KOLOM,0),MATCH(indicator,TABEL_1e_RIJ,0))</f>
        <v>Beperkend materiaalgebruik</v>
      </c>
      <c r="E145" s="101"/>
      <c r="F145" s="159"/>
      <c r="G145" s="149" t="s">
        <v>42</v>
      </c>
      <c r="H145" s="99"/>
      <c r="I145" s="107" t="str">
        <f ca="1">INDEX(TABEL,MATCH($Q145,TABEL_1e_KOLOM,0),MATCH(I$15,TABEL_1e_RIJ,0))</f>
        <v>Voor 1993</v>
      </c>
      <c r="J145" s="107" t="str">
        <f ca="1">INDEX(TABEL,MATCH($Q145,TABEL_1e_KOLOM,0),MATCH(J$15,TABEL_1e_RIJ,0))</f>
        <v>Tussen 1993-2002</v>
      </c>
      <c r="K145" s="107" t="str">
        <f ca="1">INDEX(TABEL,MATCH($Q145,TABEL_1e_KOLOM,0),MATCH(K$15,TABEL_1e_RIJ,0))</f>
        <v>Tussen 2003-2012</v>
      </c>
      <c r="L145" s="107" t="str">
        <f ca="1">INDEX(TABEL,MATCH($Q145,TABEL_1e_KOLOM,0),MATCH(L$15,TABEL_1e_RIJ,0))</f>
        <v>Vanaf 2012</v>
      </c>
      <c r="M145" s="99"/>
      <c r="O145" s="78"/>
      <c r="P145" s="78"/>
      <c r="Q145" s="84" t="str">
        <f ca="1">OFFSET(Q145,-1,0)</f>
        <v>F14</v>
      </c>
      <c r="R145" s="84" t="str">
        <f t="shared" ca="1" si="9"/>
        <v>F</v>
      </c>
      <c r="S145" s="85">
        <f ca="1">INDEX(TABEL,MATCH($Q145,TABEL_1e_KOLOM,0),MATCH(weging,TABEL_1e_RIJ,0))</f>
        <v>0</v>
      </c>
      <c r="T145" s="77" t="s">
        <v>1</v>
      </c>
    </row>
    <row r="146" spans="1:20" ht="135">
      <c r="A146" s="70" t="s">
        <v>1</v>
      </c>
      <c r="B146" s="115" t="s">
        <v>39</v>
      </c>
      <c r="C146" s="101"/>
      <c r="D146" s="103" t="str">
        <f ca="1">INDEX(TABEL,MATCH($Q146,TABEL_1e_KOLOM,0),MATCH(toelichting_bij_indicator,TABEL_1e_RIJ,0))</f>
        <v>Idealiter ligt het bouw- of renovatiejaar van het gebouw tussen 2003 en het heden. Hoe recenter het bouw- of renovatiejaar, des te beter het gebouw voldoet aan huidige wet- en regelgeving. Op deze manier is de kans groter dat functionele wijzigingen of aanpassingen in het gebouw kunnen worden gemaakt zonder dat er grote aanpassingen aan het gebouw voor nodig zijn. Deze indicator draagt bij aan alle vormen van flexibiliteit.</v>
      </c>
      <c r="E146" s="102"/>
      <c r="F146" s="158" t="str">
        <f ca="1">INDEX(TABEL,MATCH($Q146,TABEL_1e_KOLOM,0),MATCH(vraag_bij_indicator,TABEL_1e_RIJ,0))</f>
        <v>Welk bouw- of renovatiejaar heeft het gebouw?</v>
      </c>
      <c r="G146" s="114"/>
      <c r="H146" s="99"/>
      <c r="I146" s="108" t="str">
        <f ca="1">_xlfn.LET(_xlpm.toelichting,INDEX(TABEL,MATCH($Q146,TABEL_1e_KOLOM,0),MATCH(slecht_toelichting,TABEL_1e_RIJ,0)),IF(_xlpm.toelichting=0,"",_xlpm.toelichting))</f>
        <v/>
      </c>
      <c r="J146" s="108" t="str">
        <f ca="1">_xlfn.LET(_xlpm.toelichting,INDEX(TABEL,MATCH($Q146,TABEL_1e_KOLOM,0),MATCH(matig_toelichting,TABEL_1e_RIJ,0)),IF(_xlpm.toelichting=0,"",_xlpm.toelichting))</f>
        <v/>
      </c>
      <c r="K146" s="108" t="str">
        <f ca="1">_xlfn.LET(_xlpm.toelichting,INDEX(TABEL,MATCH($Q146,TABEL_1e_KOLOM,0),MATCH(goed_toelichting,TABEL_1e_RIJ,0)),IF(_xlpm.toelichting=0,"",_xlpm.toelichting))</f>
        <v/>
      </c>
      <c r="L146" s="108" t="str">
        <f ca="1">_xlfn.LET(_xlpm.toelichting,INDEX(TABEL,MATCH($Q146,TABEL_1e_KOLOM,0),MATCH(best_toelichting,TABEL_1e_RIJ,0)),IF(_xlpm.toelichting=0,"",_xlpm.toelichting))</f>
        <v/>
      </c>
      <c r="M146" s="99"/>
      <c r="O146" s="78"/>
      <c r="P146" s="78"/>
      <c r="Q146" s="84" t="str">
        <f ca="1">OFFSET(Q146,-1,0)</f>
        <v>F14</v>
      </c>
      <c r="R146" s="84" t="str">
        <f t="shared" ca="1" si="9"/>
        <v>F</v>
      </c>
      <c r="S146" s="98"/>
      <c r="T146" s="77" t="s">
        <v>1</v>
      </c>
    </row>
    <row r="147" spans="1:20" ht="19.149999999999999">
      <c r="A147" s="70" t="s">
        <v>1</v>
      </c>
      <c r="B147" s="115" t="s">
        <v>43</v>
      </c>
      <c r="C147" s="151" t="str">
        <f ca="1">INDEX(TABEL,MATCH($Q147,TABEL_1e_KOLOM,0),MATCH(lagen_van_brand,TABEL_1e_RIJ,0))</f>
        <v>5. Inbouwpakket</v>
      </c>
      <c r="D147" s="99"/>
      <c r="E147" s="99" t="s">
        <v>1</v>
      </c>
      <c r="F147" s="100" t="s">
        <v>1</v>
      </c>
      <c r="G147" s="113" t="s">
        <v>1</v>
      </c>
      <c r="H147" s="99"/>
      <c r="I147" s="106" t="s">
        <v>1</v>
      </c>
      <c r="J147" s="106" t="s">
        <v>1</v>
      </c>
      <c r="K147" s="106" t="s">
        <v>1</v>
      </c>
      <c r="L147" s="106" t="s">
        <v>1</v>
      </c>
      <c r="M147" s="99" t="s">
        <v>1</v>
      </c>
      <c r="O147" s="77" t="s">
        <v>1</v>
      </c>
      <c r="P147" s="83" cm="1">
        <f t="array" aca="1" ref="P147" ca="1">MAX($P$15:OFFSET(P147,-1,0)+1)</f>
        <v>43</v>
      </c>
      <c r="Q147" s="135" t="str" cm="1">
        <f t="array" aca="1" ref="Q147" ca="1">INDEX(TABEL_1e_KOLOM,$P147+ROWS('Methodiek 2.1 - 20241031'!$A$2:$A$4)+1)</f>
        <v>F15</v>
      </c>
      <c r="R147" s="117" t="str">
        <f t="shared" ca="1" si="9"/>
        <v>F</v>
      </c>
      <c r="S147" s="98"/>
      <c r="T147" s="77" t="s">
        <v>1</v>
      </c>
    </row>
    <row r="148" spans="1:20" ht="90">
      <c r="A148" s="70" t="s">
        <v>1</v>
      </c>
      <c r="B148" s="115" t="s">
        <v>43</v>
      </c>
      <c r="C148" s="160" t="str">
        <f ca="1">$Q148</f>
        <v>F15</v>
      </c>
      <c r="D148" s="150" t="str">
        <f ca="1">INDEX(TABEL,MATCH($Q148,TABEL_1e_KOLOM,0),MATCH(indicator,TABEL_1e_RIJ,0))</f>
        <v>Verplaatsbaarheid units</v>
      </c>
      <c r="E148" s="101"/>
      <c r="F148" s="159"/>
      <c r="G148" s="149" t="s">
        <v>42</v>
      </c>
      <c r="H148" s="99"/>
      <c r="I148" s="107" t="str">
        <f ca="1">INDEX(TABEL,MATCH($Q148,TABEL_1e_KOLOM,0),MATCH(I$15,TABEL_1e_RIJ,0))</f>
        <v>Niet verplaatsbaar.</v>
      </c>
      <c r="J148" s="107" t="str">
        <f ca="1">INDEX(TABEL,MATCH($Q148,TABEL_1e_KOLOM,0),MATCH(J$15,TABEL_1e_RIJ,0))</f>
        <v>Alleen (in zijn geheel) verplaatsbaar met zeer ingrijpende (kosten)consequenties.</v>
      </c>
      <c r="K148" s="107" t="str">
        <f ca="1">INDEX(TABEL,MATCH($Q148,TABEL_1e_KOLOM,0),MATCH(K$15,TABEL_1e_RIJ,0))</f>
        <v>Redelijk verplaatsbaar, de units zijn opgebouwd uit demontabele 3D-modules/componenten.</v>
      </c>
      <c r="L148" s="107" t="str">
        <f ca="1">INDEX(TABEL,MATCH($Q148,TABEL_1e_KOLOM,0),MATCH(L$15,TABEL_1e_RIJ,0))</f>
        <v>Goed verplaatsbaar, de units zijn opgebouwd uit demontabele 2D- of 3D-elementen die over de weg kunnen worden getransporteerd.</v>
      </c>
      <c r="M148" s="99"/>
      <c r="O148" s="78"/>
      <c r="P148" s="78"/>
      <c r="Q148" s="84" t="str">
        <f ca="1">OFFSET(Q148,-1,0)</f>
        <v>F15</v>
      </c>
      <c r="R148" s="84" t="str">
        <f t="shared" ca="1" si="9"/>
        <v>F</v>
      </c>
      <c r="S148" s="85">
        <f ca="1">INDEX(TABEL,MATCH($Q148,TABEL_1e_KOLOM,0),MATCH(weging,TABEL_1e_RIJ,0))</f>
        <v>0</v>
      </c>
      <c r="T148" s="77" t="s">
        <v>1</v>
      </c>
    </row>
    <row r="149" spans="1:20" ht="105">
      <c r="A149" s="70" t="s">
        <v>1</v>
      </c>
      <c r="B149" s="115" t="s">
        <v>39</v>
      </c>
      <c r="C149" s="101"/>
      <c r="D149" s="103" t="str">
        <f ca="1">INDEX(TABEL,MATCH($Q149,TABEL_1e_KOLOM,0),MATCH(toelichting_bij_indicator,TABEL_1e_RIJ,0))</f>
        <v>Bij voorkeur zijn de units in het gebouw redelijk tot goed verplaatsbaar naar andere locaties in het gebouw. Door de units van demontabele en herbruikbare elementen te maken, kunnen ze eenvoudiger worden verplaatst naar een andere locatie in het gebouw.  Deze indicator draagt bij aan indelingsflexibiliteit.</v>
      </c>
      <c r="E149" s="102"/>
      <c r="F149" s="158" t="str">
        <f ca="1">INDEX(TABEL,MATCH($Q149,TABEL_1e_KOLOM,0),MATCH(vraag_bij_indicator,TABEL_1e_RIJ,0))</f>
        <v>In hoeverre zijn de units in het gebouw verplaatsbaar naar een andere locatie in het gebouw?</v>
      </c>
      <c r="G149" s="114"/>
      <c r="H149" s="99"/>
      <c r="I149" s="108" t="str">
        <f ca="1">_xlfn.LET(_xlpm.toelichting,INDEX(TABEL,MATCH($Q149,TABEL_1e_KOLOM,0),MATCH(slecht_toelichting,TABEL_1e_RIJ,0)),IF(_xlpm.toelichting=0,"",_xlpm.toelichting))</f>
        <v/>
      </c>
      <c r="J149" s="108" t="str">
        <f ca="1">_xlfn.LET(_xlpm.toelichting,INDEX(TABEL,MATCH($Q149,TABEL_1e_KOLOM,0),MATCH(matig_toelichting,TABEL_1e_RIJ,0)),IF(_xlpm.toelichting=0,"",_xlpm.toelichting))</f>
        <v/>
      </c>
      <c r="K149" s="108" t="str">
        <f ca="1">_xlfn.LET(_xlpm.toelichting,INDEX(TABEL,MATCH($Q149,TABEL_1e_KOLOM,0),MATCH(goed_toelichting,TABEL_1e_RIJ,0)),IF(_xlpm.toelichting=0,"",_xlpm.toelichting))</f>
        <v/>
      </c>
      <c r="L149" s="108" t="str">
        <f ca="1">_xlfn.LET(_xlpm.toelichting,INDEX(TABEL,MATCH($Q149,TABEL_1e_KOLOM,0),MATCH(best_toelichting,TABEL_1e_RIJ,0)),IF(_xlpm.toelichting=0,"",_xlpm.toelichting))</f>
        <v/>
      </c>
      <c r="M149" s="99"/>
      <c r="O149" s="78"/>
      <c r="P149" s="78"/>
      <c r="Q149" s="84" t="str">
        <f ca="1">OFFSET(Q149,-1,0)</f>
        <v>F15</v>
      </c>
      <c r="R149" s="84" t="str">
        <f t="shared" ca="1" si="9"/>
        <v>F</v>
      </c>
      <c r="S149" s="98"/>
      <c r="T149" s="77" t="s">
        <v>1</v>
      </c>
    </row>
    <row r="150" spans="1:20" ht="19.149999999999999">
      <c r="A150" s="70" t="s">
        <v>1</v>
      </c>
      <c r="B150" s="115" t="s">
        <v>43</v>
      </c>
      <c r="C150" s="151" t="str">
        <f ca="1">INDEX(TABEL,MATCH($Q150,TABEL_1e_KOLOM,0),MATCH(lagen_van_brand,TABEL_1e_RIJ,0))</f>
        <v>5. Inbouwpakket</v>
      </c>
      <c r="D150" s="99"/>
      <c r="E150" s="99" t="s">
        <v>1</v>
      </c>
      <c r="F150" s="100" t="s">
        <v>1</v>
      </c>
      <c r="G150" s="113" t="s">
        <v>1</v>
      </c>
      <c r="H150" s="99"/>
      <c r="I150" s="106" t="s">
        <v>1</v>
      </c>
      <c r="J150" s="106" t="s">
        <v>1</v>
      </c>
      <c r="K150" s="106" t="s">
        <v>1</v>
      </c>
      <c r="L150" s="106" t="s">
        <v>1</v>
      </c>
      <c r="M150" s="99" t="s">
        <v>1</v>
      </c>
      <c r="O150" s="77" t="s">
        <v>1</v>
      </c>
      <c r="P150" s="83" cm="1">
        <f t="array" aca="1" ref="P150" ca="1">MAX($P$15:OFFSET(P150,-1,0)+1)</f>
        <v>44</v>
      </c>
      <c r="Q150" s="135" t="str" cm="1">
        <f t="array" aca="1" ref="Q150" ca="1">INDEX(TABEL_1e_KOLOM,$P150+ROWS('Methodiek 2.1 - 20241031'!$A$2:$A$4)+1)</f>
        <v>F16</v>
      </c>
      <c r="R150" s="117" t="str">
        <f t="shared" ref="R150:R161" ca="1" si="10">LEFT(Q150,1)</f>
        <v>F</v>
      </c>
      <c r="S150" s="98"/>
      <c r="T150" s="77" t="s">
        <v>1</v>
      </c>
    </row>
    <row r="151" spans="1:20" ht="105">
      <c r="A151" s="70" t="s">
        <v>1</v>
      </c>
      <c r="B151" s="115" t="s">
        <v>43</v>
      </c>
      <c r="C151" s="160" t="str">
        <f ca="1">$Q151</f>
        <v>F16</v>
      </c>
      <c r="D151" s="150" t="str">
        <f ca="1">INDEX(TABEL,MATCH($Q151,TABEL_1e_KOLOM,0),MATCH(indicator,TABEL_1e_RIJ,0))</f>
        <v>Drempelvrije toegang</v>
      </c>
      <c r="E151" s="101"/>
      <c r="F151" s="159"/>
      <c r="G151" s="149" t="s">
        <v>42</v>
      </c>
      <c r="H151" s="99"/>
      <c r="I151" s="107" t="str">
        <f ca="1">INDEX(TABEL,MATCH($Q151,TABEL_1e_KOLOM,0),MATCH(I$15,TABEL_1e_RIJ,0))</f>
        <v>Niet, er zijn geen drempelvrije entrees aanwezig en deze zijn ook niet makkelijk te maken.</v>
      </c>
      <c r="J151" s="107" t="str">
        <f ca="1">INDEX(TABEL,MATCH($Q151,TABEL_1e_KOLOM,0),MATCH(J$15,TABEL_1e_RIJ,0))</f>
        <v>Matig, er is bij de hoofdingang een drempelvrije entree aanwezig of makkelijk te maken. Bij de gebruiksunits is dit niet het geval.</v>
      </c>
      <c r="K151" s="107" t="str">
        <f ca="1">INDEX(TABEL,MATCH($Q151,TABEL_1e_KOLOM,0),MATCH(K$15,TABEL_1e_RIJ,0))</f>
        <v>Goed, er zijn meerdere drempelvrije entrees aanwezig, waaronder bij de hoofdingang.</v>
      </c>
      <c r="L151" s="107" t="str">
        <f ca="1">INDEX(TABEL,MATCH($Q151,TABEL_1e_KOLOM,0),MATCH(L$15,TABEL_1e_RIJ,0))</f>
        <v>Uitstekend, alle gebouw- en unitentrees zijn drempelvrij.</v>
      </c>
      <c r="M151" s="99"/>
      <c r="O151" s="78"/>
      <c r="P151" s="78"/>
      <c r="Q151" s="84" t="str">
        <f ca="1">OFFSET(Q151,-1,0)</f>
        <v>F16</v>
      </c>
      <c r="R151" s="84" t="str">
        <f t="shared" ca="1" si="10"/>
        <v>F</v>
      </c>
      <c r="S151" s="85">
        <f ca="1">INDEX(TABEL,MATCH($Q151,TABEL_1e_KOLOM,0),MATCH(weging,TABEL_1e_RIJ,0))</f>
        <v>0</v>
      </c>
      <c r="T151" s="77" t="s">
        <v>1</v>
      </c>
    </row>
    <row r="152" spans="1:20" ht="105">
      <c r="A152" s="70" t="s">
        <v>1</v>
      </c>
      <c r="B152" s="115" t="s">
        <v>39</v>
      </c>
      <c r="C152" s="101"/>
      <c r="D152" s="103" t="str">
        <f ca="1">INDEX(TABEL,MATCH($Q152,TABEL_1e_KOLOM,0),MATCH(toelichting_bij_indicator,TABEL_1e_RIJ,0))</f>
        <v>Bij voorkeur zijn er meerdere drempelvrije gebouw- en unitentrees (waaronder bij de hoofdingang). Idealiter zijn er uitsluitend drempelvrije entrees. Door de entrees in het gebouw drempelvrij te maken, nemen de mogelijkheden om te voldoen aan de individuele voorzieningswensen toe. Deze indicator draagt bij aan alle vormen van flexibiliteit.</v>
      </c>
      <c r="E152" s="102"/>
      <c r="F152" s="158" t="str">
        <f ca="1">INDEX(TABEL,MATCH($Q152,TABEL_1e_KOLOM,0),MATCH(vraag_bij_indicator,TABEL_1e_RIJ,0))</f>
        <v>In hoeverre is de entree van het gebouw c.q. de gebruikersunits makkelijk toegankelijk of toegankelijk te maken voor minder validen?</v>
      </c>
      <c r="G152" s="114"/>
      <c r="H152" s="99"/>
      <c r="I152" s="108" t="str">
        <f ca="1">_xlfn.LET(_xlpm.toelichting,INDEX(TABEL,MATCH($Q152,TABEL_1e_KOLOM,0),MATCH(slecht_toelichting,TABEL_1e_RIJ,0)),IF(_xlpm.toelichting=0,"",_xlpm.toelichting))</f>
        <v/>
      </c>
      <c r="J152" s="108" t="str">
        <f ca="1">_xlfn.LET(_xlpm.toelichting,INDEX(TABEL,MATCH($Q152,TABEL_1e_KOLOM,0),MATCH(matig_toelichting,TABEL_1e_RIJ,0)),IF(_xlpm.toelichting=0,"",_xlpm.toelichting))</f>
        <v/>
      </c>
      <c r="K152" s="108" t="str">
        <f ca="1">_xlfn.LET(_xlpm.toelichting,INDEX(TABEL,MATCH($Q152,TABEL_1e_KOLOM,0),MATCH(goed_toelichting,TABEL_1e_RIJ,0)),IF(_xlpm.toelichting=0,"",_xlpm.toelichting))</f>
        <v/>
      </c>
      <c r="L152" s="108" t="str">
        <f ca="1">_xlfn.LET(_xlpm.toelichting,INDEX(TABEL,MATCH($Q152,TABEL_1e_KOLOM,0),MATCH(best_toelichting,TABEL_1e_RIJ,0)),IF(_xlpm.toelichting=0,"",_xlpm.toelichting))</f>
        <v/>
      </c>
      <c r="M152" s="99"/>
      <c r="O152" s="78"/>
      <c r="P152" s="78"/>
      <c r="Q152" s="84" t="str">
        <f ca="1">OFFSET(Q152,-1,0)</f>
        <v>F16</v>
      </c>
      <c r="R152" s="84" t="str">
        <f t="shared" ca="1" si="10"/>
        <v>F</v>
      </c>
      <c r="S152" s="98"/>
      <c r="T152" s="77" t="s">
        <v>1</v>
      </c>
    </row>
    <row r="153" spans="1:20" ht="19.149999999999999">
      <c r="A153" s="70" t="s">
        <v>1</v>
      </c>
      <c r="B153" s="115" t="s">
        <v>43</v>
      </c>
      <c r="C153" s="151" t="str">
        <f ca="1">INDEX(TABEL,MATCH($Q153,TABEL_1e_KOLOM,0),MATCH(lagen_van_brand,TABEL_1e_RIJ,0))</f>
        <v>1. Omgeving / Perceel</v>
      </c>
      <c r="D153" s="99"/>
      <c r="E153" s="99" t="s">
        <v>1</v>
      </c>
      <c r="F153" s="100" t="s">
        <v>1</v>
      </c>
      <c r="G153" s="113" t="s">
        <v>1</v>
      </c>
      <c r="H153" s="99"/>
      <c r="I153" s="106" t="s">
        <v>1</v>
      </c>
      <c r="J153" s="106" t="s">
        <v>1</v>
      </c>
      <c r="K153" s="106" t="s">
        <v>1</v>
      </c>
      <c r="L153" s="106" t="s">
        <v>1</v>
      </c>
      <c r="M153" s="99" t="s">
        <v>1</v>
      </c>
      <c r="O153" s="77" t="s">
        <v>1</v>
      </c>
      <c r="P153" s="83" cm="1">
        <f t="array" aca="1" ref="P153" ca="1">MAX($P$15:OFFSET(P153,-1,0)+1)</f>
        <v>45</v>
      </c>
      <c r="Q153" s="135" t="str" cm="1">
        <f t="array" aca="1" ref="Q153" ca="1">INDEX(TABEL_1e_KOLOM,$P153+ROWS('Methodiek 2.1 - 20241031'!$A$2:$A$4)+1)</f>
        <v>F17</v>
      </c>
      <c r="R153" s="117" t="str">
        <f t="shared" ca="1" si="10"/>
        <v>F</v>
      </c>
      <c r="S153" s="98"/>
      <c r="T153" s="77" t="s">
        <v>1</v>
      </c>
    </row>
    <row r="154" spans="1:20" ht="45">
      <c r="A154" s="70" t="s">
        <v>1</v>
      </c>
      <c r="B154" s="115" t="s">
        <v>43</v>
      </c>
      <c r="C154" s="160" t="str">
        <f ca="1">$Q154</f>
        <v>F17</v>
      </c>
      <c r="D154" s="150" t="str">
        <f ca="1">INDEX(TABEL,MATCH($Q154,TABEL_1e_KOLOM,0),MATCH(indicator,TABEL_1e_RIJ,0))</f>
        <v>Afstootbaar (deel van het) perceel</v>
      </c>
      <c r="E154" s="101"/>
      <c r="F154" s="159"/>
      <c r="G154" s="149" t="s">
        <v>42</v>
      </c>
      <c r="H154" s="99"/>
      <c r="I154" s="107" t="str">
        <f ca="1">INDEX(TABEL,MATCH($Q154,TABEL_1e_KOLOM,0),MATCH(I$15,TABEL_1e_RIJ,0))</f>
        <v>Nee, er kan geen deel van het perceel worden afgestoten.</v>
      </c>
      <c r="J154" s="107" t="str">
        <f ca="1">INDEX(TABEL,MATCH($Q154,TABEL_1e_KOLOM,0),MATCH(J$15,TABEL_1e_RIJ,0))</f>
        <v>10 tot 30% van het perceel kan worden afgestoten.</v>
      </c>
      <c r="K154" s="107" t="str">
        <f ca="1">INDEX(TABEL,MATCH($Q154,TABEL_1e_KOLOM,0),MATCH(K$15,TABEL_1e_RIJ,0))</f>
        <v>30 tot 50% van het perceel kan worden afgestoten.</v>
      </c>
      <c r="L154" s="107" t="str">
        <f ca="1">INDEX(TABEL,MATCH($Q154,TABEL_1e_KOLOM,0),MATCH(L$15,TABEL_1e_RIJ,0))</f>
        <v>Meer dan 50% van het perceel kan worden afgestoten.</v>
      </c>
      <c r="M154" s="99"/>
      <c r="O154" s="78"/>
      <c r="P154" s="78"/>
      <c r="Q154" s="84" t="str">
        <f ca="1">OFFSET(Q154,-1,0)</f>
        <v>F17</v>
      </c>
      <c r="R154" s="84" t="str">
        <f t="shared" ca="1" si="10"/>
        <v>F</v>
      </c>
      <c r="S154" s="85">
        <f ca="1">INDEX(TABEL,MATCH($Q154,TABEL_1e_KOLOM,0),MATCH(weging,TABEL_1e_RIJ,0))</f>
        <v>0</v>
      </c>
      <c r="T154" s="77" t="s">
        <v>1</v>
      </c>
    </row>
    <row r="155" spans="1:20" ht="105">
      <c r="A155" s="70" t="s">
        <v>1</v>
      </c>
      <c r="B155" s="115" t="s">
        <v>39</v>
      </c>
      <c r="C155" s="101"/>
      <c r="D155" s="103" t="str">
        <f ca="1">INDEX(TABEL,MATCH($Q155,TABEL_1e_KOLOM,0),MATCH(toelichting_bij_indicator,TABEL_1e_RIJ,0))</f>
        <v>Het is wenselijk dat (een deel van) het perceel, inclusief het bebouwde deel, voor meer dan 30% kan worden afgestoten. Wanneer een groter deel van het perceel zelfstandig kan worden afgestoten, neemt de afstootbaarheid van de locatie toe. Deze indicator draagt bij aan afstootflexibiliteit &amp; losmaakbaarheid.</v>
      </c>
      <c r="E155" s="102"/>
      <c r="F155" s="158" t="str">
        <f ca="1">INDEX(TABEL,MATCH($Q155,TABEL_1e_KOLOM,0),MATCH(vraag_bij_indicator,TABEL_1e_RIJ,0))</f>
        <v xml:space="preserve">Kan (een deel van) het perceel, inclusief het bebouwde deel, worden afgestoten? </v>
      </c>
      <c r="G155" s="114"/>
      <c r="H155" s="99"/>
      <c r="I155" s="108" t="str">
        <f ca="1">_xlfn.LET(_xlpm.toelichting,INDEX(TABEL,MATCH($Q155,TABEL_1e_KOLOM,0),MATCH(slecht_toelichting,TABEL_1e_RIJ,0)),IF(_xlpm.toelichting=0,"",_xlpm.toelichting))</f>
        <v/>
      </c>
      <c r="J155" s="108" t="str">
        <f ca="1">_xlfn.LET(_xlpm.toelichting,INDEX(TABEL,MATCH($Q155,TABEL_1e_KOLOM,0),MATCH(matig_toelichting,TABEL_1e_RIJ,0)),IF(_xlpm.toelichting=0,"",_xlpm.toelichting))</f>
        <v/>
      </c>
      <c r="K155" s="108" t="str">
        <f ca="1">_xlfn.LET(_xlpm.toelichting,INDEX(TABEL,MATCH($Q155,TABEL_1e_KOLOM,0),MATCH(goed_toelichting,TABEL_1e_RIJ,0)),IF(_xlpm.toelichting=0,"",_xlpm.toelichting))</f>
        <v/>
      </c>
      <c r="L155" s="108" t="str">
        <f ca="1">_xlfn.LET(_xlpm.toelichting,INDEX(TABEL,MATCH($Q155,TABEL_1e_KOLOM,0),MATCH(best_toelichting,TABEL_1e_RIJ,0)),IF(_xlpm.toelichting=0,"",_xlpm.toelichting))</f>
        <v/>
      </c>
      <c r="M155" s="99"/>
      <c r="O155" s="78"/>
      <c r="P155" s="78"/>
      <c r="Q155" s="84" t="str">
        <f ca="1">OFFSET(Q155,-1,0)</f>
        <v>F17</v>
      </c>
      <c r="R155" s="84" t="str">
        <f t="shared" ca="1" si="10"/>
        <v>F</v>
      </c>
      <c r="S155" s="98"/>
      <c r="T155" s="77" t="s">
        <v>1</v>
      </c>
    </row>
    <row r="156" spans="1:20" ht="19.149999999999999">
      <c r="A156" s="70" t="s">
        <v>1</v>
      </c>
      <c r="B156" s="115" t="s">
        <v>43</v>
      </c>
      <c r="C156" s="151" t="str">
        <f ca="1">INDEX(TABEL,MATCH($Q156,TABEL_1e_KOLOM,0),MATCH(lagen_van_brand,TABEL_1e_RIJ,0))</f>
        <v>2. Constructie</v>
      </c>
      <c r="D156" s="99"/>
      <c r="E156" s="99" t="s">
        <v>1</v>
      </c>
      <c r="F156" s="100" t="s">
        <v>1</v>
      </c>
      <c r="G156" s="113" t="s">
        <v>1</v>
      </c>
      <c r="H156" s="99"/>
      <c r="I156" s="106" t="s">
        <v>1</v>
      </c>
      <c r="J156" s="106" t="s">
        <v>1</v>
      </c>
      <c r="K156" s="106" t="s">
        <v>1</v>
      </c>
      <c r="L156" s="106" t="s">
        <v>1</v>
      </c>
      <c r="M156" s="99" t="s">
        <v>1</v>
      </c>
      <c r="O156" s="77" t="s">
        <v>1</v>
      </c>
      <c r="P156" s="83" cm="1">
        <f t="array" aca="1" ref="P156" ca="1">MAX($P$15:OFFSET(P156,-1,0)+1)</f>
        <v>46</v>
      </c>
      <c r="Q156" s="135" t="str" cm="1">
        <f t="array" aca="1" ref="Q156" ca="1">INDEX(TABEL_1e_KOLOM,$P156+ROWS('Methodiek 2.1 - 20241031'!$A$2:$A$4)+1)</f>
        <v>F18</v>
      </c>
      <c r="R156" s="117" t="str">
        <f t="shared" ca="1" si="10"/>
        <v>F</v>
      </c>
      <c r="S156" s="98"/>
      <c r="T156" s="77" t="s">
        <v>1</v>
      </c>
    </row>
    <row r="157" spans="1:20" ht="45">
      <c r="A157" s="70" t="s">
        <v>1</v>
      </c>
      <c r="B157" s="115" t="s">
        <v>43</v>
      </c>
      <c r="C157" s="160" t="str">
        <f ca="1">$Q157</f>
        <v>F18</v>
      </c>
      <c r="D157" s="150" t="str">
        <f ca="1">INDEX(TABEL,MATCH($Q157,TABEL_1e_KOLOM,0),MATCH(indicator,TABEL_1e_RIJ,0))</f>
        <v>Afstootbaar deel van gebouw – horizontaal en verticaal</v>
      </c>
      <c r="E157" s="101"/>
      <c r="F157" s="159"/>
      <c r="G157" s="149" t="s">
        <v>42</v>
      </c>
      <c r="H157" s="99"/>
      <c r="I157" s="107" t="str">
        <f ca="1">INDEX(TABEL,MATCH($Q157,TABEL_1e_KOLOM,0),MATCH(I$15,TABEL_1e_RIJ,0))</f>
        <v>Nee</v>
      </c>
      <c r="J157" s="107" t="str">
        <f ca="1">INDEX(TABEL,MATCH($Q157,TABEL_1e_KOLOM,0),MATCH(J$15,TABEL_1e_RIJ,0))</f>
        <v>10 tot 30% van het gebouw kan worden afgestoten.</v>
      </c>
      <c r="K157" s="107" t="str">
        <f ca="1">INDEX(TABEL,MATCH($Q157,TABEL_1e_KOLOM,0),MATCH(K$15,TABEL_1e_RIJ,0))</f>
        <v>30 tot 50% van het gebouw kan worden afgestoten.</v>
      </c>
      <c r="L157" s="107" t="str">
        <f ca="1">INDEX(TABEL,MATCH($Q157,TABEL_1e_KOLOM,0),MATCH(L$15,TABEL_1e_RIJ,0))</f>
        <v>Meer dan 50% van het gebouw kan worden afgestoten.</v>
      </c>
      <c r="M157" s="99"/>
      <c r="O157" s="78"/>
      <c r="P157" s="78"/>
      <c r="Q157" s="84" t="str">
        <f ca="1">OFFSET(Q157,-1,0)</f>
        <v>F18</v>
      </c>
      <c r="R157" s="84" t="str">
        <f t="shared" ca="1" si="10"/>
        <v>F</v>
      </c>
      <c r="S157" s="85">
        <f ca="1">INDEX(TABEL,MATCH($Q157,TABEL_1e_KOLOM,0),MATCH(weging,TABEL_1e_RIJ,0))</f>
        <v>0</v>
      </c>
      <c r="T157" s="77" t="s">
        <v>1</v>
      </c>
    </row>
    <row r="158" spans="1:20" ht="105">
      <c r="A158" s="70" t="s">
        <v>1</v>
      </c>
      <c r="B158" s="115" t="s">
        <v>39</v>
      </c>
      <c r="C158" s="101"/>
      <c r="D158" s="103" t="str">
        <f ca="1">INDEX(TABEL,MATCH($Q158,TABEL_1e_KOLOM,0),MATCH(toelichting_bij_indicator,TABEL_1e_RIJ,0))</f>
        <v>Bij voorkeur kan het gebouw voor meer dan 30% horizontaal en/of verticaal worden afgestoten. Wanneer een groter deel van het gebouw zelfstandig kan worden afgestoten (een vleugel of bouwblok), neemt de afstootbaarheid van (een deel van) het gebouw toe. Deze indicator draagt bij aan afstootflexibiliteit &amp; losmaakbaarheid.</v>
      </c>
      <c r="E158" s="102"/>
      <c r="F158" s="158" t="str">
        <f ca="1">INDEX(TABEL,MATCH($Q158,TABEL_1e_KOLOM,0),MATCH(vraag_bij_indicator,TABEL_1e_RIJ,0))</f>
        <v>Kan een deel van het gebouw, horizontaal en/of verticaal, worden afgestoten?</v>
      </c>
      <c r="G158" s="114"/>
      <c r="H158" s="99"/>
      <c r="I158" s="108" t="str">
        <f ca="1">_xlfn.LET(_xlpm.toelichting,INDEX(TABEL,MATCH($Q158,TABEL_1e_KOLOM,0),MATCH(slecht_toelichting,TABEL_1e_RIJ,0)),IF(_xlpm.toelichting=0,"",_xlpm.toelichting))</f>
        <v/>
      </c>
      <c r="J158" s="108" t="str">
        <f ca="1">_xlfn.LET(_xlpm.toelichting,INDEX(TABEL,MATCH($Q158,TABEL_1e_KOLOM,0),MATCH(matig_toelichting,TABEL_1e_RIJ,0)),IF(_xlpm.toelichting=0,"",_xlpm.toelichting))</f>
        <v/>
      </c>
      <c r="K158" s="108" t="str">
        <f ca="1">_xlfn.LET(_xlpm.toelichting,INDEX(TABEL,MATCH($Q158,TABEL_1e_KOLOM,0),MATCH(goed_toelichting,TABEL_1e_RIJ,0)),IF(_xlpm.toelichting=0,"",_xlpm.toelichting))</f>
        <v/>
      </c>
      <c r="L158" s="108" t="str">
        <f ca="1">_xlfn.LET(_xlpm.toelichting,INDEX(TABEL,MATCH($Q158,TABEL_1e_KOLOM,0),MATCH(best_toelichting,TABEL_1e_RIJ,0)),IF(_xlpm.toelichting=0,"",_xlpm.toelichting))</f>
        <v/>
      </c>
      <c r="M158" s="99"/>
      <c r="O158" s="78"/>
      <c r="P158" s="78"/>
      <c r="Q158" s="84" t="str">
        <f ca="1">OFFSET(Q158,-1,0)</f>
        <v>F18</v>
      </c>
      <c r="R158" s="84" t="str">
        <f t="shared" ca="1" si="10"/>
        <v>F</v>
      </c>
      <c r="S158" s="98"/>
      <c r="T158" s="77" t="s">
        <v>1</v>
      </c>
    </row>
    <row r="159" spans="1:20" ht="19.149999999999999">
      <c r="A159" s="70" t="s">
        <v>1</v>
      </c>
      <c r="B159" s="115" t="s">
        <v>43</v>
      </c>
      <c r="C159" s="151" t="str">
        <f ca="1">INDEX(TABEL,MATCH($Q159,TABEL_1e_KOLOM,0),MATCH(lagen_van_brand,TABEL_1e_RIJ,0))</f>
        <v>4. Installaties</v>
      </c>
      <c r="D159" s="99"/>
      <c r="E159" s="99" t="s">
        <v>1</v>
      </c>
      <c r="F159" s="100" t="s">
        <v>1</v>
      </c>
      <c r="G159" s="113" t="s">
        <v>1</v>
      </c>
      <c r="H159" s="99"/>
      <c r="I159" s="106" t="s">
        <v>1</v>
      </c>
      <c r="J159" s="106" t="s">
        <v>1</v>
      </c>
      <c r="K159" s="106" t="s">
        <v>1</v>
      </c>
      <c r="L159" s="106" t="s">
        <v>1</v>
      </c>
      <c r="M159" s="99" t="s">
        <v>1</v>
      </c>
      <c r="O159" s="77" t="s">
        <v>1</v>
      </c>
      <c r="P159" s="83" cm="1">
        <f t="array" aca="1" ref="P159" ca="1">MAX($P$15:OFFSET(P159,-1,0)+1)</f>
        <v>47</v>
      </c>
      <c r="Q159" s="135" t="str" cm="1">
        <f t="array" aca="1" ref="Q159" ca="1">INDEX(TABEL_1e_KOLOM,$P159+ROWS('Methodiek 2.1 - 20241031'!$A$2:$A$4)+1)</f>
        <v>F19</v>
      </c>
      <c r="R159" s="117" t="str">
        <f t="shared" ca="1" si="10"/>
        <v>F</v>
      </c>
      <c r="S159" s="98"/>
      <c r="T159" s="77" t="s">
        <v>1</v>
      </c>
    </row>
    <row r="160" spans="1:20" ht="19.149999999999999">
      <c r="A160" s="70" t="s">
        <v>1</v>
      </c>
      <c r="B160" s="115" t="s">
        <v>43</v>
      </c>
      <c r="C160" s="160" t="str">
        <f ca="1">$Q160</f>
        <v>F19</v>
      </c>
      <c r="D160" s="150" t="str">
        <f ca="1">INDEX(TABEL,MATCH($Q160,TABEL_1e_KOLOM,0),MATCH(indicator,TABEL_1e_RIJ,0))</f>
        <v>Aansluitpunten installaties</v>
      </c>
      <c r="E160" s="101"/>
      <c r="F160" s="159"/>
      <c r="G160" s="149" t="s">
        <v>42</v>
      </c>
      <c r="H160" s="99"/>
      <c r="I160" s="107" t="str">
        <f ca="1">INDEX(TABEL,MATCH($Q160,TABEL_1e_KOLOM,0),MATCH(I$15,TABEL_1e_RIJ,0))</f>
        <v>Minimaal</v>
      </c>
      <c r="J160" s="107" t="str">
        <f ca="1">INDEX(TABEL,MATCH($Q160,TABEL_1e_KOLOM,0),MATCH(J$15,TABEL_1e_RIJ,0))</f>
        <v>Matig</v>
      </c>
      <c r="K160" s="107" t="str">
        <f ca="1">INDEX(TABEL,MATCH($Q160,TABEL_1e_KOLOM,0),MATCH(K$15,TABEL_1e_RIJ,0))</f>
        <v>Goed</v>
      </c>
      <c r="L160" s="107" t="str">
        <f ca="1">INDEX(TABEL,MATCH($Q160,TABEL_1e_KOLOM,0),MATCH(L$15,TABEL_1e_RIJ,0))</f>
        <v>Best</v>
      </c>
      <c r="M160" s="99"/>
      <c r="O160" s="78"/>
      <c r="P160" s="78"/>
      <c r="Q160" s="84" t="str">
        <f ca="1">OFFSET(Q160,-1,0)</f>
        <v>F19</v>
      </c>
      <c r="R160" s="84" t="str">
        <f t="shared" ca="1" si="10"/>
        <v>F</v>
      </c>
      <c r="S160" s="85">
        <f ca="1">INDEX(TABEL,MATCH($Q160,TABEL_1e_KOLOM,0),MATCH(weging,TABEL_1e_RIJ,0))</f>
        <v>0</v>
      </c>
      <c r="T160" s="77" t="s">
        <v>1</v>
      </c>
    </row>
    <row r="161" spans="1:20" ht="330">
      <c r="A161" s="70" t="s">
        <v>1</v>
      </c>
      <c r="B161" s="115" t="s">
        <v>39</v>
      </c>
      <c r="C161" s="101"/>
      <c r="D161" s="103" t="str">
        <f ca="1">INDEX(TABEL,MATCH($Q161,TABEL_1e_KOLOM,0),MATCH(toelichting_bij_indicator,TABEL_1e_RIJ,0))</f>
        <v>Het is wenselijk dat de opzet van de aansluitpunten voor de installaties zich goed of uitstekend leent voor uitbreiding en flexibiliteit. Bij voorkeur lopen leidingwerk en bekabeling vanaf een centrale technische ruimte via een voor onderhoud bereikbare leidingschacht naar een lokale technische ruimte of verdeler per verdieping of vleugel. Via kabelgoten (opbouw) kunnen de ruimten dan worden voorzien van aansluitpunten. Flexibiliteit en uitbreiding vinden grotendeels plaats bij de verdeler, aangevuld met extra kabelgoten. Hoe beter de leidingschachten bereikbaar zijn en hoe groter de capaciteit van kabelgoten is, des te eenvoudiger de installaties kunnen worden aangepast aan veranderende eisen.  Deze indicator draagt bij aan uitbreidingsflexibiliteit.</v>
      </c>
      <c r="E161" s="102"/>
      <c r="F161" s="158" t="str">
        <f ca="1">INDEX(TABEL,MATCH($Q161,TABEL_1e_KOLOM,0),MATCH(vraag_bij_indicator,TABEL_1e_RIJ,0))</f>
        <v>In hoeverre leent de opzet van de aansluitpunten voor de installaties zich voor flexibiliteit en uitbreiding?</v>
      </c>
      <c r="G161" s="114"/>
      <c r="H161" s="99"/>
      <c r="I161" s="108" t="str">
        <f ca="1">_xlfn.LET(_xlpm.toelichting,INDEX(TABEL,MATCH($Q161,TABEL_1e_KOLOM,0),MATCH(slecht_toelichting,TABEL_1e_RIJ,0)),IF(_xlpm.toelichting=0,"",_xlpm.toelichting))</f>
        <v>Leidingwerk en bekabeling zijn niet of nauwelijks bereikbaar in wand, vloer en/of plafond weggewerkt (bijvoorbeeld ingefreesd of gestort). Uitbreiding of flexibiliteit van aansluitpunten vraagt om ingrijpende maatregelen.</v>
      </c>
      <c r="J161" s="108" t="str">
        <f ca="1">_xlfn.LET(_xlpm.toelichting,INDEX(TABEL,MATCH($Q161,TABEL_1e_KOLOM,0),MATCH(matig_toelichting,TABEL_1e_RIJ,0)),IF(_xlpm.toelichting=0,"",_xlpm.toelichting))</f>
        <v>Leidingwerk en bekabeling lopen vanaf een centrale technische ruimte via een voor onderhoud bereikbare leidingschacht naar het ruimteniveau. Via kabelgoten (opbouw) worden de ruimtes voorzien van aansluitpunten. Flexibiliteit of uitbreiding van aansluitpunten vraagt om uitbreiding van capaciteit in de leidingschacht én meer kabelgoten.</v>
      </c>
      <c r="K161" s="108" t="str">
        <f ca="1">_xlfn.LET(_xlpm.toelichting,INDEX(TABEL,MATCH($Q161,TABEL_1e_KOLOM,0),MATCH(goed_toelichting,TABEL_1e_RIJ,0)),IF(_xlpm.toelichting=0,"",_xlpm.toelichting))</f>
        <v>Leidingwerk en bekabeling lopen vanaf een centrale technische ruimte via een voor onderhoud bereikbare leidingschacht naar een lokale technische ruimte of verdeler per verdieping of vleugel. Via kabelgoten (opbouw) worden de ruimtes voorzien van aansluitpunten. Flexibiliteit en uitbreiding vinden grotendeels plaats bij de verdeler aangevuld met extra kabelgoten.</v>
      </c>
      <c r="L161" s="108" t="str">
        <f ca="1">_xlfn.LET(_xlpm.toelichting,INDEX(TABEL,MATCH($Q161,TABEL_1e_KOLOM,0),MATCH(best_toelichting,TABEL_1e_RIJ,0)),IF(_xlpm.toelichting=0,"",_xlpm.toelichting))</f>
        <v xml:space="preserve">Leidingwerk en bekabeling lopen vanaf een centrale technische ruimte via een voor onderhoud bereikbare leidingschacht naar een lokale technische ruimte of verdeler per verdieping of vleugel. Via een holle vloer of computervloer én kabelgoten in wand en systeemplafond (opbouw) worden de ruimtes voorzien van aansluitpunten. Flexibiliteit en uitbreiding vinden grotendeels plaats bij de verdeler, aangevuld met extra aan te leggen leidingwerk en bekabeling in de holle vloer. </v>
      </c>
      <c r="M161" s="99"/>
      <c r="O161" s="78"/>
      <c r="P161" s="78"/>
      <c r="Q161" s="84" t="str">
        <f ca="1">OFFSET(Q161,-1,0)</f>
        <v>F19</v>
      </c>
      <c r="R161" s="84" t="str">
        <f t="shared" ca="1" si="10"/>
        <v>F</v>
      </c>
      <c r="S161" s="98"/>
      <c r="T161" s="77" t="s">
        <v>1</v>
      </c>
    </row>
    <row r="162" spans="1:20" ht="19.149999999999999">
      <c r="A162" s="70" t="s">
        <v>1</v>
      </c>
      <c r="B162" s="115" t="s">
        <v>43</v>
      </c>
      <c r="C162" s="151" t="s">
        <v>1</v>
      </c>
      <c r="D162" s="99"/>
      <c r="E162" s="99" t="s">
        <v>1</v>
      </c>
      <c r="F162" s="100" t="s">
        <v>1</v>
      </c>
      <c r="G162" s="113" t="s">
        <v>1</v>
      </c>
      <c r="H162" s="99"/>
      <c r="I162" s="106" t="s">
        <v>1</v>
      </c>
      <c r="J162" s="106" t="s">
        <v>1</v>
      </c>
      <c r="K162" s="106" t="s">
        <v>1</v>
      </c>
      <c r="L162" s="106" t="s">
        <v>1</v>
      </c>
      <c r="M162" s="99" t="s">
        <v>1</v>
      </c>
      <c r="O162" s="77" t="s">
        <v>1</v>
      </c>
      <c r="P162" s="77" t="s">
        <v>1</v>
      </c>
      <c r="Q162" s="77" t="s">
        <v>1</v>
      </c>
      <c r="R162" s="77"/>
      <c r="S162" s="98"/>
      <c r="T162" s="77" t="s">
        <v>1</v>
      </c>
    </row>
  </sheetData>
  <sheetProtection algorithmName="SHA-512" hashValue="fmTAJyPiZr46Bah82+6q9uvRqpJW0Fps/2DZp930nDPmHV5mzqShj5vwpmlJQ0dVtGW+MJpHc/ykdSLO8Islyg==" saltValue="xq86VSU5zub7c4a1Ue2Rxw==" spinCount="100000" sheet="1" selectLockedCells="1" autoFilter="0"/>
  <autoFilter ref="B4:B162" xr:uid="{6B8B323A-0A60-4968-B6A3-8D2E640B6F7F}"/>
  <mergeCells count="2">
    <mergeCell ref="B3:D3"/>
    <mergeCell ref="I2:L2"/>
  </mergeCells>
  <conditionalFormatting sqref="C83">
    <cfRule type="expression" dxfId="190" priority="469">
      <formula>LEFT($Q83,1)=LEFT(OFFSET($Q83,-1,0),1)</formula>
    </cfRule>
  </conditionalFormatting>
  <conditionalFormatting sqref="C103">
    <cfRule type="expression" dxfId="189" priority="220">
      <formula>LEFT($Q103,1)=LEFT(OFFSET($Q103,-1,0),1)</formula>
    </cfRule>
  </conditionalFormatting>
  <conditionalFormatting sqref="F18">
    <cfRule type="expression" dxfId="188" priority="395">
      <formula>F18="best"</formula>
    </cfRule>
    <cfRule type="expression" dxfId="187" priority="398">
      <formula>F18="slecht"</formula>
    </cfRule>
    <cfRule type="expression" dxfId="186" priority="397">
      <formula>F18="matig"</formula>
    </cfRule>
    <cfRule type="expression" dxfId="185" priority="396">
      <formula>F18="goed"</formula>
    </cfRule>
  </conditionalFormatting>
  <conditionalFormatting sqref="F21">
    <cfRule type="expression" dxfId="184" priority="380">
      <formula>F21="slecht"</formula>
    </cfRule>
    <cfRule type="expression" dxfId="183" priority="379">
      <formula>F21="matig"</formula>
    </cfRule>
    <cfRule type="expression" dxfId="182" priority="378">
      <formula>F21="goed"</formula>
    </cfRule>
    <cfRule type="expression" dxfId="181" priority="377">
      <formula>F21="best"</formula>
    </cfRule>
  </conditionalFormatting>
  <conditionalFormatting sqref="F24">
    <cfRule type="expression" dxfId="180" priority="367">
      <formula>F24="best"</formula>
    </cfRule>
    <cfRule type="expression" dxfId="179" priority="370">
      <formula>F24="slecht"</formula>
    </cfRule>
    <cfRule type="expression" dxfId="178" priority="369">
      <formula>F24="matig"</formula>
    </cfRule>
    <cfRule type="expression" dxfId="177" priority="368">
      <formula>F24="goed"</formula>
    </cfRule>
  </conditionalFormatting>
  <conditionalFormatting sqref="F27">
    <cfRule type="expression" dxfId="176" priority="365">
      <formula>F27="slecht"</formula>
    </cfRule>
    <cfRule type="expression" dxfId="175" priority="362">
      <formula>F27="best"</formula>
    </cfRule>
    <cfRule type="expression" dxfId="174" priority="363">
      <formula>F27="goed"</formula>
    </cfRule>
    <cfRule type="expression" dxfId="173" priority="364">
      <formula>F27="matig"</formula>
    </cfRule>
  </conditionalFormatting>
  <conditionalFormatting sqref="F30">
    <cfRule type="expression" dxfId="172" priority="360">
      <formula>F30="slecht"</formula>
    </cfRule>
    <cfRule type="expression" dxfId="171" priority="357">
      <formula>F30="best"</formula>
    </cfRule>
    <cfRule type="expression" dxfId="170" priority="358">
      <formula>F30="goed"</formula>
    </cfRule>
    <cfRule type="expression" dxfId="169" priority="359">
      <formula>F30="matig"</formula>
    </cfRule>
  </conditionalFormatting>
  <conditionalFormatting sqref="F33">
    <cfRule type="expression" dxfId="168" priority="355">
      <formula>F33="slecht"</formula>
    </cfRule>
    <cfRule type="expression" dxfId="167" priority="353">
      <formula>F33="goed"</formula>
    </cfRule>
    <cfRule type="expression" dxfId="166" priority="352">
      <formula>F33="best"</formula>
    </cfRule>
    <cfRule type="expression" dxfId="165" priority="354">
      <formula>F33="matig"</formula>
    </cfRule>
  </conditionalFormatting>
  <conditionalFormatting sqref="F36">
    <cfRule type="expression" dxfId="164" priority="350">
      <formula>F36="slecht"</formula>
    </cfRule>
    <cfRule type="expression" dxfId="163" priority="349">
      <formula>F36="matig"</formula>
    </cfRule>
    <cfRule type="expression" dxfId="162" priority="347">
      <formula>F36="best"</formula>
    </cfRule>
    <cfRule type="expression" dxfId="161" priority="348">
      <formula>F36="goed"</formula>
    </cfRule>
  </conditionalFormatting>
  <conditionalFormatting sqref="F39">
    <cfRule type="expression" dxfId="160" priority="80">
      <formula>F39="slecht"</formula>
    </cfRule>
    <cfRule type="expression" dxfId="159" priority="79">
      <formula>F39="matig"</formula>
    </cfRule>
    <cfRule type="expression" dxfId="158" priority="78">
      <formula>F39="goed"</formula>
    </cfRule>
    <cfRule type="expression" dxfId="157" priority="77">
      <formula>F39="best"</formula>
    </cfRule>
  </conditionalFormatting>
  <conditionalFormatting sqref="F42">
    <cfRule type="expression" dxfId="156" priority="75">
      <formula>F42="matig"</formula>
    </cfRule>
    <cfRule type="expression" dxfId="155" priority="76">
      <formula>F42="slecht"</formula>
    </cfRule>
    <cfRule type="expression" dxfId="154" priority="73">
      <formula>F42="best"</formula>
    </cfRule>
    <cfRule type="expression" dxfId="153" priority="74">
      <formula>F42="goed"</formula>
    </cfRule>
  </conditionalFormatting>
  <conditionalFormatting sqref="F45">
    <cfRule type="expression" dxfId="152" priority="72">
      <formula>F45="slecht"</formula>
    </cfRule>
    <cfRule type="expression" dxfId="151" priority="71">
      <formula>F45="matig"</formula>
    </cfRule>
    <cfRule type="expression" dxfId="150" priority="70">
      <formula>F45="goed"</formula>
    </cfRule>
    <cfRule type="expression" dxfId="149" priority="69">
      <formula>F45="best"</formula>
    </cfRule>
  </conditionalFormatting>
  <conditionalFormatting sqref="F48">
    <cfRule type="expression" dxfId="148" priority="66">
      <formula>F48="goed"</formula>
    </cfRule>
    <cfRule type="expression" dxfId="147" priority="68">
      <formula>F48="slecht"</formula>
    </cfRule>
    <cfRule type="expression" dxfId="146" priority="67">
      <formula>F48="matig"</formula>
    </cfRule>
    <cfRule type="expression" dxfId="145" priority="65">
      <formula>F48="best"</formula>
    </cfRule>
  </conditionalFormatting>
  <conditionalFormatting sqref="F51">
    <cfRule type="expression" dxfId="144" priority="63">
      <formula>F51="matig"</formula>
    </cfRule>
    <cfRule type="expression" dxfId="143" priority="62">
      <formula>F51="goed"</formula>
    </cfRule>
    <cfRule type="expression" dxfId="142" priority="64">
      <formula>F51="slecht"</formula>
    </cfRule>
    <cfRule type="expression" dxfId="141" priority="61">
      <formula>F51="best"</formula>
    </cfRule>
  </conditionalFormatting>
  <conditionalFormatting sqref="F54">
    <cfRule type="expression" dxfId="140" priority="57">
      <formula>F54="best"</formula>
    </cfRule>
    <cfRule type="expression" dxfId="139" priority="58">
      <formula>F54="goed"</formula>
    </cfRule>
    <cfRule type="expression" dxfId="138" priority="59">
      <formula>F54="matig"</formula>
    </cfRule>
    <cfRule type="expression" dxfId="137" priority="60">
      <formula>F54="slecht"</formula>
    </cfRule>
  </conditionalFormatting>
  <conditionalFormatting sqref="F57">
    <cfRule type="expression" dxfId="136" priority="53">
      <formula>F57="best"</formula>
    </cfRule>
    <cfRule type="expression" dxfId="135" priority="55">
      <formula>F57="matig"</formula>
    </cfRule>
    <cfRule type="expression" dxfId="134" priority="56">
      <formula>F57="slecht"</formula>
    </cfRule>
    <cfRule type="expression" dxfId="133" priority="54">
      <formula>F57="goed"</formula>
    </cfRule>
  </conditionalFormatting>
  <conditionalFormatting sqref="F60">
    <cfRule type="expression" dxfId="132" priority="51">
      <formula>F60="matig"</formula>
    </cfRule>
    <cfRule type="expression" dxfId="131" priority="49">
      <formula>F60="best"</formula>
    </cfRule>
    <cfRule type="expression" dxfId="130" priority="50">
      <formula>F60="goed"</formula>
    </cfRule>
    <cfRule type="expression" dxfId="129" priority="52">
      <formula>F60="slecht"</formula>
    </cfRule>
  </conditionalFormatting>
  <conditionalFormatting sqref="F63">
    <cfRule type="expression" dxfId="128" priority="47">
      <formula>F63="matig"</formula>
    </cfRule>
    <cfRule type="expression" dxfId="127" priority="45">
      <formula>F63="best"</formula>
    </cfRule>
    <cfRule type="expression" dxfId="126" priority="46">
      <formula>F63="goed"</formula>
    </cfRule>
    <cfRule type="expression" dxfId="125" priority="48">
      <formula>F63="slecht"</formula>
    </cfRule>
  </conditionalFormatting>
  <conditionalFormatting sqref="F66">
    <cfRule type="expression" dxfId="124" priority="43">
      <formula>F66="matig"</formula>
    </cfRule>
    <cfRule type="expression" dxfId="123" priority="44">
      <formula>F66="slecht"</formula>
    </cfRule>
    <cfRule type="expression" dxfId="122" priority="41">
      <formula>F66="best"</formula>
    </cfRule>
    <cfRule type="expression" dxfId="121" priority="42">
      <formula>F66="goed"</formula>
    </cfRule>
  </conditionalFormatting>
  <conditionalFormatting sqref="F69">
    <cfRule type="expression" dxfId="120" priority="40">
      <formula>F69="slecht"</formula>
    </cfRule>
    <cfRule type="expression" dxfId="119" priority="39">
      <formula>F69="matig"</formula>
    </cfRule>
    <cfRule type="expression" dxfId="118" priority="37">
      <formula>F69="best"</formula>
    </cfRule>
    <cfRule type="expression" dxfId="117" priority="38">
      <formula>F69="goed"</formula>
    </cfRule>
  </conditionalFormatting>
  <conditionalFormatting sqref="F72">
    <cfRule type="expression" dxfId="116" priority="34">
      <formula>F72="goed"</formula>
    </cfRule>
    <cfRule type="expression" dxfId="115" priority="36">
      <formula>F72="slecht"</formula>
    </cfRule>
    <cfRule type="expression" dxfId="114" priority="35">
      <formula>F72="matig"</formula>
    </cfRule>
    <cfRule type="expression" dxfId="113" priority="33">
      <formula>F72="best"</formula>
    </cfRule>
  </conditionalFormatting>
  <conditionalFormatting sqref="F75">
    <cfRule type="expression" dxfId="112" priority="32">
      <formula>F75="slecht"</formula>
    </cfRule>
    <cfRule type="expression" dxfId="111" priority="31">
      <formula>F75="matig"</formula>
    </cfRule>
    <cfRule type="expression" dxfId="110" priority="29">
      <formula>F75="best"</formula>
    </cfRule>
    <cfRule type="expression" dxfId="109" priority="30">
      <formula>F75="goed"</formula>
    </cfRule>
  </conditionalFormatting>
  <conditionalFormatting sqref="F78">
    <cfRule type="expression" dxfId="108" priority="28">
      <formula>F78="slecht"</formula>
    </cfRule>
    <cfRule type="expression" dxfId="107" priority="27">
      <formula>F78="matig"</formula>
    </cfRule>
    <cfRule type="expression" dxfId="106" priority="26">
      <formula>F78="goed"</formula>
    </cfRule>
    <cfRule type="expression" dxfId="105" priority="25">
      <formula>F78="best"</formula>
    </cfRule>
  </conditionalFormatting>
  <conditionalFormatting sqref="F81">
    <cfRule type="expression" dxfId="104" priority="23">
      <formula>F81="matig"</formula>
    </cfRule>
    <cfRule type="expression" dxfId="103" priority="24">
      <formula>F81="slecht"</formula>
    </cfRule>
    <cfRule type="expression" dxfId="102" priority="21">
      <formula>F81="best"</formula>
    </cfRule>
    <cfRule type="expression" dxfId="101" priority="22">
      <formula>F81="goed"</formula>
    </cfRule>
  </conditionalFormatting>
  <conditionalFormatting sqref="F86">
    <cfRule type="expression" dxfId="100" priority="260">
      <formula>F86="slecht"</formula>
    </cfRule>
    <cfRule type="expression" dxfId="99" priority="259">
      <formula>F86="matig"</formula>
    </cfRule>
    <cfRule type="expression" dxfId="98" priority="258">
      <formula>F86="goed"</formula>
    </cfRule>
    <cfRule type="expression" dxfId="97" priority="257">
      <formula>F86="best"</formula>
    </cfRule>
  </conditionalFormatting>
  <conditionalFormatting sqref="F89">
    <cfRule type="expression" dxfId="96" priority="17">
      <formula>F89="best"</formula>
    </cfRule>
    <cfRule type="expression" dxfId="95" priority="19">
      <formula>F89="matig"</formula>
    </cfRule>
    <cfRule type="expression" dxfId="94" priority="20">
      <formula>F89="slecht"</formula>
    </cfRule>
    <cfRule type="expression" dxfId="93" priority="18">
      <formula>F89="goed"</formula>
    </cfRule>
  </conditionalFormatting>
  <conditionalFormatting sqref="F92">
    <cfRule type="expression" dxfId="92" priority="13">
      <formula>F92="best"</formula>
    </cfRule>
    <cfRule type="expression" dxfId="91" priority="14">
      <formula>F92="goed"</formula>
    </cfRule>
    <cfRule type="expression" dxfId="90" priority="15">
      <formula>F92="matig"</formula>
    </cfRule>
    <cfRule type="expression" dxfId="89" priority="16">
      <formula>F92="slecht"</formula>
    </cfRule>
  </conditionalFormatting>
  <conditionalFormatting sqref="F95">
    <cfRule type="expression" dxfId="88" priority="9">
      <formula>F95="best"</formula>
    </cfRule>
    <cfRule type="expression" dxfId="87" priority="10">
      <formula>F95="goed"</formula>
    </cfRule>
    <cfRule type="expression" dxfId="86" priority="11">
      <formula>F95="matig"</formula>
    </cfRule>
    <cfRule type="expression" dxfId="85" priority="12">
      <formula>F95="slecht"</formula>
    </cfRule>
  </conditionalFormatting>
  <conditionalFormatting sqref="F98">
    <cfRule type="expression" dxfId="84" priority="5">
      <formula>F98="best"</formula>
    </cfRule>
    <cfRule type="expression" dxfId="83" priority="6">
      <formula>F98="goed"</formula>
    </cfRule>
    <cfRule type="expression" dxfId="82" priority="7">
      <formula>F98="matig"</formula>
    </cfRule>
    <cfRule type="expression" dxfId="81" priority="8">
      <formula>F98="slecht"</formula>
    </cfRule>
  </conditionalFormatting>
  <conditionalFormatting sqref="F101">
    <cfRule type="expression" dxfId="80" priority="3">
      <formula>F101="matig"</formula>
    </cfRule>
    <cfRule type="expression" dxfId="79" priority="4">
      <formula>F101="slecht"</formula>
    </cfRule>
    <cfRule type="expression" dxfId="78" priority="2">
      <formula>F101="goed"</formula>
    </cfRule>
    <cfRule type="expression" dxfId="77" priority="1">
      <formula>F101="best"</formula>
    </cfRule>
  </conditionalFormatting>
  <conditionalFormatting sqref="F106">
    <cfRule type="expression" dxfId="76" priority="224">
      <formula>F106="slecht"</formula>
    </cfRule>
    <cfRule type="expression" dxfId="75" priority="223">
      <formula>F106="matig"</formula>
    </cfRule>
    <cfRule type="expression" dxfId="74" priority="222">
      <formula>F106="goed"</formula>
    </cfRule>
    <cfRule type="expression" dxfId="73" priority="221">
      <formula>F106="best"</formula>
    </cfRule>
  </conditionalFormatting>
  <conditionalFormatting sqref="F109">
    <cfRule type="expression" dxfId="72" priority="217">
      <formula>F109="slecht"</formula>
    </cfRule>
    <cfRule type="expression" dxfId="71" priority="216">
      <formula>F109="matig"</formula>
    </cfRule>
    <cfRule type="expression" dxfId="70" priority="215">
      <formula>F109="goed"</formula>
    </cfRule>
    <cfRule type="expression" dxfId="69" priority="214">
      <formula>F109="best"</formula>
    </cfRule>
  </conditionalFormatting>
  <conditionalFormatting sqref="F112">
    <cfRule type="expression" dxfId="68" priority="211">
      <formula>F112="slecht"</formula>
    </cfRule>
    <cfRule type="expression" dxfId="67" priority="210">
      <formula>F112="matig"</formula>
    </cfRule>
    <cfRule type="expression" dxfId="66" priority="209">
      <formula>F112="goed"</formula>
    </cfRule>
    <cfRule type="expression" dxfId="65" priority="208">
      <formula>F112="best"</formula>
    </cfRule>
  </conditionalFormatting>
  <conditionalFormatting sqref="F115">
    <cfRule type="expression" dxfId="64" priority="204">
      <formula>F115="matig"</formula>
    </cfRule>
    <cfRule type="expression" dxfId="63" priority="203">
      <formula>F115="goed"</formula>
    </cfRule>
    <cfRule type="expression" dxfId="62" priority="202">
      <formula>F115="best"</formula>
    </cfRule>
    <cfRule type="expression" dxfId="61" priority="205">
      <formula>F115="slecht"</formula>
    </cfRule>
  </conditionalFormatting>
  <conditionalFormatting sqref="F118">
    <cfRule type="expression" dxfId="60" priority="197">
      <formula>F118="goed"</formula>
    </cfRule>
    <cfRule type="expression" dxfId="59" priority="198">
      <formula>F118="matig"</formula>
    </cfRule>
    <cfRule type="expression" dxfId="58" priority="196">
      <formula>F118="best"</formula>
    </cfRule>
    <cfRule type="expression" dxfId="57" priority="199">
      <formula>F118="slecht"</formula>
    </cfRule>
  </conditionalFormatting>
  <conditionalFormatting sqref="F121">
    <cfRule type="expression" dxfId="56" priority="190">
      <formula>F121="best"</formula>
    </cfRule>
    <cfRule type="expression" dxfId="55" priority="191">
      <formula>F121="goed"</formula>
    </cfRule>
    <cfRule type="expression" dxfId="54" priority="192">
      <formula>F121="matig"</formula>
    </cfRule>
    <cfRule type="expression" dxfId="53" priority="193">
      <formula>F121="slecht"</formula>
    </cfRule>
  </conditionalFormatting>
  <conditionalFormatting sqref="F124">
    <cfRule type="expression" dxfId="52" priority="186">
      <formula>F124="matig"</formula>
    </cfRule>
    <cfRule type="expression" dxfId="51" priority="187">
      <formula>F124="slecht"</formula>
    </cfRule>
    <cfRule type="expression" dxfId="50" priority="184">
      <formula>F124="best"</formula>
    </cfRule>
    <cfRule type="expression" dxfId="49" priority="185">
      <formula>F124="goed"</formula>
    </cfRule>
  </conditionalFormatting>
  <conditionalFormatting sqref="F127">
    <cfRule type="expression" dxfId="48" priority="180">
      <formula>F127="matig"</formula>
    </cfRule>
    <cfRule type="expression" dxfId="47" priority="179">
      <formula>F127="goed"</formula>
    </cfRule>
    <cfRule type="expression" dxfId="46" priority="178">
      <formula>F127="best"</formula>
    </cfRule>
    <cfRule type="expression" dxfId="45" priority="181">
      <formula>F127="slecht"</formula>
    </cfRule>
  </conditionalFormatting>
  <conditionalFormatting sqref="F130">
    <cfRule type="expression" dxfId="44" priority="175">
      <formula>F130="slecht"</formula>
    </cfRule>
    <cfRule type="expression" dxfId="43" priority="174">
      <formula>F130="matig"</formula>
    </cfRule>
    <cfRule type="expression" dxfId="42" priority="173">
      <formula>F130="goed"</formula>
    </cfRule>
    <cfRule type="expression" dxfId="41" priority="172">
      <formula>F130="best"</formula>
    </cfRule>
  </conditionalFormatting>
  <conditionalFormatting sqref="F133">
    <cfRule type="expression" dxfId="40" priority="169">
      <formula>F133="slecht"</formula>
    </cfRule>
    <cfRule type="expression" dxfId="39" priority="168">
      <formula>F133="matig"</formula>
    </cfRule>
    <cfRule type="expression" dxfId="38" priority="167">
      <formula>F133="goed"</formula>
    </cfRule>
    <cfRule type="expression" dxfId="37" priority="166">
      <formula>F133="best"</formula>
    </cfRule>
  </conditionalFormatting>
  <conditionalFormatting sqref="F136">
    <cfRule type="expression" dxfId="36" priority="160">
      <formula>F136="best"</formula>
    </cfRule>
    <cfRule type="expression" dxfId="35" priority="163">
      <formula>F136="slecht"</formula>
    </cfRule>
    <cfRule type="expression" dxfId="34" priority="162">
      <formula>F136="matig"</formula>
    </cfRule>
    <cfRule type="expression" dxfId="33" priority="161">
      <formula>F136="goed"</formula>
    </cfRule>
  </conditionalFormatting>
  <conditionalFormatting sqref="F139">
    <cfRule type="expression" dxfId="32" priority="157">
      <formula>F139="slecht"</formula>
    </cfRule>
    <cfRule type="expression" dxfId="31" priority="156">
      <formula>F139="matig"</formula>
    </cfRule>
    <cfRule type="expression" dxfId="30" priority="155">
      <formula>F139="goed"</formula>
    </cfRule>
    <cfRule type="expression" dxfId="29" priority="154">
      <formula>F139="best"</formula>
    </cfRule>
  </conditionalFormatting>
  <conditionalFormatting sqref="F142">
    <cfRule type="expression" dxfId="28" priority="151">
      <formula>F142="slecht"</formula>
    </cfRule>
    <cfRule type="expression" dxfId="27" priority="150">
      <formula>F142="matig"</formula>
    </cfRule>
    <cfRule type="expression" dxfId="26" priority="149">
      <formula>F142="goed"</formula>
    </cfRule>
    <cfRule type="expression" dxfId="25" priority="148">
      <formula>F142="best"</formula>
    </cfRule>
  </conditionalFormatting>
  <conditionalFormatting sqref="F145">
    <cfRule type="expression" dxfId="24" priority="144">
      <formula>F145="matig"</formula>
    </cfRule>
    <cfRule type="expression" dxfId="23" priority="145">
      <formula>F145="slecht"</formula>
    </cfRule>
    <cfRule type="expression" dxfId="22" priority="143">
      <formula>F145="goed"</formula>
    </cfRule>
    <cfRule type="expression" dxfId="21" priority="142">
      <formula>F145="best"</formula>
    </cfRule>
  </conditionalFormatting>
  <conditionalFormatting sqref="F148">
    <cfRule type="expression" dxfId="20" priority="139">
      <formula>F148="slecht"</formula>
    </cfRule>
    <cfRule type="expression" dxfId="19" priority="138">
      <formula>F148="matig"</formula>
    </cfRule>
    <cfRule type="expression" dxfId="18" priority="137">
      <formula>F148="goed"</formula>
    </cfRule>
    <cfRule type="expression" dxfId="17" priority="136">
      <formula>F148="best"</formula>
    </cfRule>
  </conditionalFormatting>
  <conditionalFormatting sqref="F151">
    <cfRule type="expression" dxfId="16" priority="132">
      <formula>F151="matig"</formula>
    </cfRule>
    <cfRule type="expression" dxfId="15" priority="133">
      <formula>F151="slecht"</formula>
    </cfRule>
    <cfRule type="expression" dxfId="14" priority="131">
      <formula>F151="goed"</formula>
    </cfRule>
    <cfRule type="expression" dxfId="13" priority="130">
      <formula>F151="best"</formula>
    </cfRule>
  </conditionalFormatting>
  <conditionalFormatting sqref="F154">
    <cfRule type="expression" dxfId="12" priority="127">
      <formula>F154="slecht"</formula>
    </cfRule>
    <cfRule type="expression" dxfId="11" priority="124">
      <formula>F154="best"</formula>
    </cfRule>
    <cfRule type="expression" dxfId="10" priority="125">
      <formula>F154="goed"</formula>
    </cfRule>
    <cfRule type="expression" dxfId="9" priority="126">
      <formula>F154="matig"</formula>
    </cfRule>
  </conditionalFormatting>
  <conditionalFormatting sqref="F157">
    <cfRule type="expression" dxfId="8" priority="120">
      <formula>F157="matig"</formula>
    </cfRule>
    <cfRule type="expression" dxfId="7" priority="119">
      <formula>F157="goed"</formula>
    </cfRule>
    <cfRule type="expression" dxfId="6" priority="118">
      <formula>F157="best"</formula>
    </cfRule>
    <cfRule type="expression" dxfId="5" priority="121">
      <formula>F157="slecht"</formula>
    </cfRule>
  </conditionalFormatting>
  <conditionalFormatting sqref="F160">
    <cfRule type="expression" dxfId="4" priority="115">
      <formula>F160="slecht"</formula>
    </cfRule>
    <cfRule type="expression" dxfId="3" priority="114">
      <formula>F160="matig"</formula>
    </cfRule>
    <cfRule type="expression" dxfId="2" priority="113">
      <formula>F160="goed"</formula>
    </cfRule>
    <cfRule type="expression" dxfId="1" priority="112">
      <formula>F160="best"</formula>
    </cfRule>
  </conditionalFormatting>
  <conditionalFormatting sqref="I18:L18 I21:L21 I24:L24 I27:L27 I30:L30 I33:L33 I36:L36 I39:L39 I42:L42 I45:L45 I48:L48 I51:L51 I54:L54 I57:L57 I60:L60 I63:L63 I66:L66 I69:L69 I72:L72 I75:L75 I78:L78 I81:L81 I86:L86 I89:L89 I92:L92 I95:L95 I98:L98 I101:L101 I106:L106 I109:L109 I112:L112 I115:L115 I118:L118 I121:L121 I124:L124 I127:L127 I130:L130 I133:L133 I136:L136 I139:L139 I142:L142 I145:L145 I148:L148 I151:L151 I154:L154 I157:L157 I160:L160">
    <cfRule type="expression" dxfId="0" priority="442">
      <formula>AND($F18&lt;&gt;"",$F18=I$15)</formula>
    </cfRule>
  </conditionalFormatting>
  <dataValidations count="1">
    <dataValidation type="list" allowBlank="1" showInputMessage="1" showErrorMessage="1" sqref="F18 F81 F86 F78 F75 F72 F69 F66 F63 F60 F57 F54 F51 F48 F45 F42 F39 F160 F36 F33 F30 F27 F24 F21 F89 F95 F92 F98 F106 F109 F112 F115 F118 F121 F124 F127 F130 F133 F136 F139 F142 F145 F148 F151 F154 F157 F101" xr:uid="{C6DA837D-B116-4351-9B06-B1D3C30BD0D4}">
      <formula1>$I$15:$L$15</formula1>
    </dataValidation>
  </dataValidations>
  <hyperlinks>
    <hyperlink ref="I2:L2" r:id="rId1" tooltip="link naar de pdf" display="Voor onderbouwing en toelichting: &quot;Paper - Methode Adaptief Vermogen Gebouwen - versie 2.0 (2024)&quot;" xr:uid="{1C97A162-19E1-4843-A342-2CB616C98C5C}"/>
  </hyperlinks>
  <pageMargins left="0.7" right="0.7" top="0.75" bottom="0.75" header="0.3" footer="0.3"/>
  <pageSetup paperSize="9" orientation="portrait" r:id="rId2"/>
  <ignoredErrors>
    <ignoredError sqref="D12" unlockedFormula="1"/>
    <ignoredError sqref="K13" formula="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A60C3-13CF-4DA3-BDF4-DC1011E72352}">
  <sheetPr>
    <tabColor rgb="FFFFFF00"/>
  </sheetPr>
  <dimension ref="A1:T100"/>
  <sheetViews>
    <sheetView showGridLines="0" zoomScale="85" zoomScaleNormal="85" workbookViewId="0">
      <pane xSplit="1" ySplit="2" topLeftCell="H5" activePane="bottomRight" state="frozen"/>
      <selection pane="bottomRight" activeCell="F5" sqref="F5"/>
      <selection pane="bottomLeft" activeCell="AS100" sqref="U1:AS1048576"/>
      <selection pane="topRight" activeCell="AS100" sqref="U1:AS1048576"/>
    </sheetView>
  </sheetViews>
  <sheetFormatPr defaultColWidth="9.28515625" defaultRowHeight="14.45" outlineLevelCol="1"/>
  <cols>
    <col min="1" max="1" width="11.28515625" style="14" customWidth="1"/>
    <col min="2" max="2" width="25.28515625" style="14" customWidth="1"/>
    <col min="3" max="3" width="13.5703125" style="14" customWidth="1"/>
    <col min="4" max="4" width="13" style="51" customWidth="1"/>
    <col min="5" max="5" width="26.7109375" style="25" customWidth="1"/>
    <col min="6" max="6" width="30.7109375" style="62" customWidth="1"/>
    <col min="7" max="7" width="30.7109375" style="25" customWidth="1"/>
    <col min="8" max="8" width="89.140625" style="25" customWidth="1" outlineLevel="1"/>
    <col min="9" max="9" width="60.7109375" style="63" customWidth="1"/>
    <col min="10" max="17" width="24.7109375" style="25" customWidth="1"/>
    <col min="18" max="16384" width="9.28515625" style="6"/>
  </cols>
  <sheetData>
    <row r="1" spans="1:20" ht="15" thickBot="1">
      <c r="A1" s="92" t="s">
        <v>44</v>
      </c>
      <c r="B1" s="92" t="s">
        <v>44</v>
      </c>
      <c r="C1" s="86" t="s">
        <v>45</v>
      </c>
      <c r="D1" s="91" t="s">
        <v>44</v>
      </c>
      <c r="E1" s="86" t="s">
        <v>45</v>
      </c>
      <c r="F1" s="91" t="s">
        <v>44</v>
      </c>
      <c r="G1" s="91" t="s">
        <v>44</v>
      </c>
      <c r="H1" s="91" t="s">
        <v>44</v>
      </c>
      <c r="I1" s="86" t="s">
        <v>45</v>
      </c>
      <c r="J1" s="91" t="s">
        <v>44</v>
      </c>
      <c r="K1" s="91" t="s">
        <v>44</v>
      </c>
    </row>
    <row r="2" spans="1:20" ht="15" thickBot="1">
      <c r="A2" s="153" t="s">
        <v>46</v>
      </c>
      <c r="B2" s="1" t="s">
        <v>47</v>
      </c>
      <c r="C2" s="1" t="s">
        <v>48</v>
      </c>
      <c r="D2" s="2" t="s">
        <v>49</v>
      </c>
      <c r="E2" s="3" t="s">
        <v>50</v>
      </c>
      <c r="F2" s="3" t="s">
        <v>51</v>
      </c>
      <c r="G2" s="3" t="s">
        <v>52</v>
      </c>
      <c r="H2" s="4" t="s">
        <v>53</v>
      </c>
      <c r="I2" s="5" t="s">
        <v>54</v>
      </c>
      <c r="J2" s="87" t="s">
        <v>55</v>
      </c>
      <c r="K2" s="87" t="s">
        <v>56</v>
      </c>
      <c r="L2" s="88" t="s">
        <v>57</v>
      </c>
      <c r="M2" s="88" t="s">
        <v>58</v>
      </c>
      <c r="N2" s="89" t="s">
        <v>59</v>
      </c>
      <c r="O2" s="89" t="s">
        <v>60</v>
      </c>
      <c r="P2" s="154" t="s">
        <v>61</v>
      </c>
      <c r="Q2" s="90" t="s">
        <v>62</v>
      </c>
      <c r="R2" s="216" t="s">
        <v>49</v>
      </c>
      <c r="S2" s="218" t="s">
        <v>63</v>
      </c>
      <c r="T2" s="218" t="s">
        <v>64</v>
      </c>
    </row>
    <row r="3" spans="1:20" s="14" customFormat="1">
      <c r="A3" s="7"/>
      <c r="B3" s="8" t="s">
        <v>65</v>
      </c>
      <c r="C3" s="8"/>
      <c r="D3" s="9"/>
      <c r="E3" s="10"/>
      <c r="F3" s="11"/>
      <c r="G3" s="10"/>
      <c r="H3" s="10"/>
      <c r="I3" s="12"/>
      <c r="J3" s="10"/>
      <c r="K3" s="10"/>
      <c r="L3" s="10"/>
      <c r="M3" s="10"/>
      <c r="N3" s="10"/>
      <c r="O3" s="10"/>
      <c r="P3" s="10"/>
      <c r="Q3" s="13"/>
      <c r="R3" s="217"/>
      <c r="S3" s="219"/>
      <c r="T3" s="219"/>
    </row>
    <row r="4" spans="1:20" s="14" customFormat="1" ht="57.6">
      <c r="A4" s="15" t="s">
        <v>66</v>
      </c>
      <c r="B4" s="16" t="s">
        <v>67</v>
      </c>
      <c r="C4" s="16"/>
      <c r="D4" s="17">
        <v>1.5</v>
      </c>
      <c r="E4" s="28" t="s">
        <v>68</v>
      </c>
      <c r="F4" s="18" t="s">
        <v>69</v>
      </c>
      <c r="G4" s="28" t="s">
        <v>70</v>
      </c>
      <c r="H4" s="19" t="s">
        <v>71</v>
      </c>
      <c r="I4" s="20" t="s">
        <v>72</v>
      </c>
      <c r="J4" s="19" t="s">
        <v>73</v>
      </c>
      <c r="K4" s="19"/>
      <c r="L4" s="19" t="s">
        <v>74</v>
      </c>
      <c r="M4" s="19"/>
      <c r="N4" s="19" t="s">
        <v>75</v>
      </c>
      <c r="O4" s="19"/>
      <c r="P4" s="19" t="s">
        <v>76</v>
      </c>
      <c r="Q4" s="21"/>
      <c r="R4" s="22">
        <v>8.5500000000000003E-3</v>
      </c>
      <c r="S4" s="23">
        <v>3</v>
      </c>
      <c r="T4" s="24">
        <v>2.5999999999999999E-2</v>
      </c>
    </row>
    <row r="5" spans="1:20" ht="72">
      <c r="A5" s="15" t="s">
        <v>77</v>
      </c>
      <c r="B5" s="16" t="s">
        <v>67</v>
      </c>
      <c r="C5" s="16" t="s">
        <v>78</v>
      </c>
      <c r="D5" s="17">
        <v>1.5</v>
      </c>
      <c r="E5" s="28" t="s">
        <v>68</v>
      </c>
      <c r="F5" s="18" t="s">
        <v>79</v>
      </c>
      <c r="G5" s="28" t="s">
        <v>80</v>
      </c>
      <c r="H5" s="19" t="s">
        <v>81</v>
      </c>
      <c r="I5" s="20" t="s">
        <v>82</v>
      </c>
      <c r="J5" s="19" t="s">
        <v>83</v>
      </c>
      <c r="K5" s="19"/>
      <c r="L5" s="19" t="s">
        <v>84</v>
      </c>
      <c r="M5" s="19"/>
      <c r="N5" s="19" t="s">
        <v>85</v>
      </c>
      <c r="O5" s="19"/>
      <c r="P5" s="19" t="s">
        <v>86</v>
      </c>
      <c r="Q5" s="21"/>
      <c r="R5" s="22">
        <v>8.5500000000000003E-3</v>
      </c>
      <c r="S5" s="26">
        <v>3</v>
      </c>
      <c r="T5" s="24">
        <v>2.5999999999999999E-2</v>
      </c>
    </row>
    <row r="6" spans="1:20" s="14" customFormat="1" ht="72">
      <c r="A6" s="15" t="s">
        <v>87</v>
      </c>
      <c r="B6" s="16" t="s">
        <v>88</v>
      </c>
      <c r="C6" s="16"/>
      <c r="D6" s="17">
        <v>3</v>
      </c>
      <c r="E6" s="28" t="s">
        <v>89</v>
      </c>
      <c r="F6" s="18" t="s">
        <v>90</v>
      </c>
      <c r="G6" s="28" t="s">
        <v>91</v>
      </c>
      <c r="H6" s="19" t="s">
        <v>92</v>
      </c>
      <c r="I6" s="20" t="s">
        <v>93</v>
      </c>
      <c r="J6" s="19" t="s">
        <v>94</v>
      </c>
      <c r="K6" s="19"/>
      <c r="L6" s="19" t="s">
        <v>95</v>
      </c>
      <c r="M6" s="19"/>
      <c r="N6" s="19" t="s">
        <v>96</v>
      </c>
      <c r="O6" s="19"/>
      <c r="P6" s="19" t="s">
        <v>97</v>
      </c>
      <c r="Q6" s="21"/>
      <c r="R6" s="22">
        <v>1.7090000000000001E-2</v>
      </c>
      <c r="S6" s="26">
        <v>3</v>
      </c>
      <c r="T6" s="24">
        <v>5.0999999999999997E-2</v>
      </c>
    </row>
    <row r="7" spans="1:20" s="14" customFormat="1" ht="72">
      <c r="A7" s="15" t="s">
        <v>98</v>
      </c>
      <c r="B7" s="16" t="s">
        <v>88</v>
      </c>
      <c r="C7" s="16"/>
      <c r="D7" s="17">
        <v>3</v>
      </c>
      <c r="E7" s="28" t="s">
        <v>89</v>
      </c>
      <c r="F7" s="18" t="s">
        <v>99</v>
      </c>
      <c r="G7" s="28" t="s">
        <v>100</v>
      </c>
      <c r="H7" s="19" t="s">
        <v>101</v>
      </c>
      <c r="I7" s="20" t="s">
        <v>102</v>
      </c>
      <c r="J7" s="19" t="s">
        <v>103</v>
      </c>
      <c r="K7" s="19"/>
      <c r="L7" s="19" t="s">
        <v>104</v>
      </c>
      <c r="M7" s="19"/>
      <c r="N7" s="19" t="s">
        <v>105</v>
      </c>
      <c r="O7" s="19"/>
      <c r="P7" s="19" t="s">
        <v>106</v>
      </c>
      <c r="Q7" s="21"/>
      <c r="R7" s="22">
        <v>1.7090000000000001E-2</v>
      </c>
      <c r="S7" s="26">
        <v>3</v>
      </c>
      <c r="T7" s="24">
        <v>5.0999999999999997E-2</v>
      </c>
    </row>
    <row r="8" spans="1:20" s="14" customFormat="1" ht="100.9">
      <c r="A8" s="15" t="s">
        <v>107</v>
      </c>
      <c r="B8" s="16" t="s">
        <v>88</v>
      </c>
      <c r="C8" s="16"/>
      <c r="D8" s="17">
        <v>3</v>
      </c>
      <c r="E8" s="28" t="s">
        <v>108</v>
      </c>
      <c r="F8" s="18" t="s">
        <v>109</v>
      </c>
      <c r="G8" s="28" t="s">
        <v>110</v>
      </c>
      <c r="H8" s="19" t="s">
        <v>111</v>
      </c>
      <c r="I8" s="20"/>
      <c r="J8" s="19" t="s">
        <v>112</v>
      </c>
      <c r="K8" s="19"/>
      <c r="L8" s="19" t="s">
        <v>113</v>
      </c>
      <c r="M8" s="19"/>
      <c r="N8" s="19" t="s">
        <v>114</v>
      </c>
      <c r="O8" s="19"/>
      <c r="P8" s="19" t="s">
        <v>115</v>
      </c>
      <c r="Q8" s="21"/>
      <c r="R8" s="22">
        <v>1.7090000000000001E-2</v>
      </c>
      <c r="S8" s="26">
        <v>3</v>
      </c>
      <c r="T8" s="24">
        <v>5.0999999999999997E-2</v>
      </c>
    </row>
    <row r="9" spans="1:20" s="14" customFormat="1" ht="100.9">
      <c r="A9" s="15" t="s">
        <v>116</v>
      </c>
      <c r="B9" s="16" t="s">
        <v>88</v>
      </c>
      <c r="C9" s="16" t="s">
        <v>116</v>
      </c>
      <c r="D9" s="17">
        <v>4.5</v>
      </c>
      <c r="E9" s="28" t="s">
        <v>89</v>
      </c>
      <c r="F9" s="18" t="s">
        <v>117</v>
      </c>
      <c r="G9" s="28" t="s">
        <v>118</v>
      </c>
      <c r="H9" s="19" t="s">
        <v>119</v>
      </c>
      <c r="I9" s="20" t="s">
        <v>120</v>
      </c>
      <c r="J9" s="19" t="s">
        <v>121</v>
      </c>
      <c r="K9" s="19"/>
      <c r="L9" s="19" t="s">
        <v>122</v>
      </c>
      <c r="M9" s="19"/>
      <c r="N9" s="19" t="s">
        <v>123</v>
      </c>
      <c r="O9" s="19"/>
      <c r="P9" s="19" t="s">
        <v>124</v>
      </c>
      <c r="Q9" s="21"/>
      <c r="R9" s="22">
        <v>2.564E-2</v>
      </c>
      <c r="S9" s="26">
        <v>3</v>
      </c>
      <c r="T9" s="24">
        <v>7.6999999999999999E-2</v>
      </c>
    </row>
    <row r="10" spans="1:20" s="27" customFormat="1" ht="43.15">
      <c r="A10" s="15" t="s">
        <v>125</v>
      </c>
      <c r="B10" s="16" t="s">
        <v>88</v>
      </c>
      <c r="C10" s="16" t="s">
        <v>126</v>
      </c>
      <c r="D10" s="17">
        <v>4.5</v>
      </c>
      <c r="E10" s="28" t="s">
        <v>127</v>
      </c>
      <c r="F10" s="18" t="s">
        <v>128</v>
      </c>
      <c r="G10" s="28" t="s">
        <v>129</v>
      </c>
      <c r="H10" s="19" t="s">
        <v>130</v>
      </c>
      <c r="I10" s="20"/>
      <c r="J10" s="19" t="s">
        <v>131</v>
      </c>
      <c r="K10" s="19"/>
      <c r="L10" s="19" t="s">
        <v>132</v>
      </c>
      <c r="M10" s="19"/>
      <c r="N10" s="19" t="s">
        <v>133</v>
      </c>
      <c r="O10" s="19"/>
      <c r="P10" s="19" t="s">
        <v>134</v>
      </c>
      <c r="Q10" s="21"/>
      <c r="R10" s="22">
        <v>2.564E-2</v>
      </c>
      <c r="S10" s="26">
        <v>3</v>
      </c>
      <c r="T10" s="24">
        <v>7.6999999999999999E-2</v>
      </c>
    </row>
    <row r="11" spans="1:20" s="27" customFormat="1" ht="57.6">
      <c r="A11" s="15" t="s">
        <v>135</v>
      </c>
      <c r="B11" s="16" t="s">
        <v>88</v>
      </c>
      <c r="C11" s="16" t="s">
        <v>66</v>
      </c>
      <c r="D11" s="17">
        <v>1.5</v>
      </c>
      <c r="E11" s="28" t="s">
        <v>89</v>
      </c>
      <c r="F11" s="18" t="s">
        <v>136</v>
      </c>
      <c r="G11" s="28" t="s">
        <v>137</v>
      </c>
      <c r="H11" s="19" t="s">
        <v>138</v>
      </c>
      <c r="I11" s="20" t="s">
        <v>139</v>
      </c>
      <c r="J11" s="19" t="s">
        <v>140</v>
      </c>
      <c r="K11" s="19"/>
      <c r="L11" s="19" t="s">
        <v>141</v>
      </c>
      <c r="M11" s="19"/>
      <c r="N11" s="19" t="s">
        <v>142</v>
      </c>
      <c r="O11" s="19"/>
      <c r="P11" s="19" t="s">
        <v>143</v>
      </c>
      <c r="Q11" s="21"/>
      <c r="R11" s="22">
        <v>8.5500000000000003E-3</v>
      </c>
      <c r="S11" s="26">
        <v>3</v>
      </c>
      <c r="T11" s="24">
        <v>2.5999999999999999E-2</v>
      </c>
    </row>
    <row r="12" spans="1:20" s="14" customFormat="1" ht="72">
      <c r="A12" s="15" t="s">
        <v>144</v>
      </c>
      <c r="B12" s="16" t="s">
        <v>88</v>
      </c>
      <c r="C12" s="16"/>
      <c r="D12" s="17">
        <v>3</v>
      </c>
      <c r="E12" s="28" t="s">
        <v>89</v>
      </c>
      <c r="F12" s="18" t="s">
        <v>145</v>
      </c>
      <c r="G12" s="28" t="s">
        <v>146</v>
      </c>
      <c r="H12" s="19" t="s">
        <v>147</v>
      </c>
      <c r="I12" s="20" t="s">
        <v>148</v>
      </c>
      <c r="J12" s="19" t="s">
        <v>149</v>
      </c>
      <c r="K12" s="19"/>
      <c r="L12" s="19" t="s">
        <v>150</v>
      </c>
      <c r="M12" s="19"/>
      <c r="N12" s="19" t="s">
        <v>151</v>
      </c>
      <c r="O12" s="19"/>
      <c r="P12" s="19" t="s">
        <v>152</v>
      </c>
      <c r="Q12" s="21"/>
      <c r="R12" s="22">
        <v>1.7090000000000001E-2</v>
      </c>
      <c r="S12" s="26">
        <v>3</v>
      </c>
      <c r="T12" s="24">
        <v>5.0999999999999997E-2</v>
      </c>
    </row>
    <row r="13" spans="1:20" s="14" customFormat="1" ht="201.6">
      <c r="A13" s="15" t="s">
        <v>153</v>
      </c>
      <c r="B13" s="16" t="s">
        <v>88</v>
      </c>
      <c r="C13" s="16"/>
      <c r="D13" s="17">
        <v>1.5</v>
      </c>
      <c r="E13" s="28" t="s">
        <v>154</v>
      </c>
      <c r="F13" s="18" t="s">
        <v>155</v>
      </c>
      <c r="G13" s="28" t="s">
        <v>156</v>
      </c>
      <c r="H13" s="19" t="s">
        <v>157</v>
      </c>
      <c r="I13" s="20" t="s">
        <v>158</v>
      </c>
      <c r="J13" s="19" t="s">
        <v>159</v>
      </c>
      <c r="K13" s="19" t="s">
        <v>160</v>
      </c>
      <c r="L13" s="19" t="s">
        <v>161</v>
      </c>
      <c r="M13" s="19" t="s">
        <v>162</v>
      </c>
      <c r="N13" s="19" t="s">
        <v>163</v>
      </c>
      <c r="O13" s="19" t="s">
        <v>164</v>
      </c>
      <c r="P13" s="19" t="s">
        <v>165</v>
      </c>
      <c r="Q13" s="21" t="s">
        <v>166</v>
      </c>
      <c r="R13" s="22">
        <v>8.5500000000000003E-3</v>
      </c>
      <c r="S13" s="26">
        <v>3</v>
      </c>
      <c r="T13" s="24">
        <v>2.5999999999999999E-2</v>
      </c>
    </row>
    <row r="14" spans="1:20" s="14" customFormat="1" ht="108" customHeight="1">
      <c r="A14" s="15" t="s">
        <v>167</v>
      </c>
      <c r="B14" s="16" t="s">
        <v>168</v>
      </c>
      <c r="C14" s="16"/>
      <c r="D14" s="17">
        <v>3</v>
      </c>
      <c r="E14" s="28" t="s">
        <v>89</v>
      </c>
      <c r="F14" s="18" t="s">
        <v>169</v>
      </c>
      <c r="G14" s="28" t="s">
        <v>170</v>
      </c>
      <c r="H14" s="19" t="s">
        <v>171</v>
      </c>
      <c r="I14" s="20"/>
      <c r="J14" s="19" t="s">
        <v>172</v>
      </c>
      <c r="K14" s="20"/>
      <c r="L14" s="20" t="s">
        <v>173</v>
      </c>
      <c r="M14" s="20"/>
      <c r="N14" s="20" t="s">
        <v>174</v>
      </c>
      <c r="O14" s="20"/>
      <c r="P14" s="20" t="s">
        <v>175</v>
      </c>
      <c r="Q14" s="20"/>
      <c r="R14" s="22">
        <v>1.7090000000000001E-2</v>
      </c>
      <c r="S14" s="26">
        <v>3</v>
      </c>
      <c r="T14" s="24">
        <v>5.0999999999999997E-2</v>
      </c>
    </row>
    <row r="15" spans="1:20" s="14" customFormat="1" ht="57.6">
      <c r="A15" s="15" t="s">
        <v>126</v>
      </c>
      <c r="B15" s="16" t="s">
        <v>168</v>
      </c>
      <c r="C15" s="16" t="s">
        <v>77</v>
      </c>
      <c r="D15" s="17">
        <v>1.5</v>
      </c>
      <c r="E15" s="28" t="s">
        <v>154</v>
      </c>
      <c r="F15" s="18" t="s">
        <v>176</v>
      </c>
      <c r="G15" s="28" t="s">
        <v>177</v>
      </c>
      <c r="H15" s="28" t="s">
        <v>178</v>
      </c>
      <c r="I15" s="29"/>
      <c r="J15" s="29" t="s">
        <v>179</v>
      </c>
      <c r="K15" s="29"/>
      <c r="L15" s="29" t="s">
        <v>180</v>
      </c>
      <c r="M15" s="29"/>
      <c r="N15" s="29" t="s">
        <v>181</v>
      </c>
      <c r="O15" s="29"/>
      <c r="P15" s="29" t="s">
        <v>182</v>
      </c>
      <c r="Q15" s="29"/>
      <c r="R15" s="22">
        <v>8.5500000000000003E-3</v>
      </c>
      <c r="S15" s="26">
        <v>3</v>
      </c>
      <c r="T15" s="24">
        <v>2.5999999999999999E-2</v>
      </c>
    </row>
    <row r="16" spans="1:20" s="14" customFormat="1" ht="72">
      <c r="A16" s="15" t="s">
        <v>78</v>
      </c>
      <c r="B16" s="16" t="s">
        <v>168</v>
      </c>
      <c r="C16" s="16" t="s">
        <v>167</v>
      </c>
      <c r="D16" s="17">
        <v>4.5</v>
      </c>
      <c r="E16" s="28" t="s">
        <v>183</v>
      </c>
      <c r="F16" s="18" t="s">
        <v>184</v>
      </c>
      <c r="G16" s="28" t="s">
        <v>185</v>
      </c>
      <c r="H16" s="19" t="s">
        <v>186</v>
      </c>
      <c r="I16" s="20"/>
      <c r="J16" s="19" t="s">
        <v>187</v>
      </c>
      <c r="K16" s="19"/>
      <c r="L16" s="19" t="s">
        <v>188</v>
      </c>
      <c r="M16" s="19"/>
      <c r="N16" s="19" t="s">
        <v>189</v>
      </c>
      <c r="O16" s="19"/>
      <c r="P16" s="19" t="s">
        <v>190</v>
      </c>
      <c r="Q16" s="19"/>
      <c r="R16" s="22">
        <v>2.564E-2</v>
      </c>
      <c r="S16" s="26">
        <v>3</v>
      </c>
      <c r="T16" s="24">
        <v>7.6999999999999999E-2</v>
      </c>
    </row>
    <row r="17" spans="1:20" s="14" customFormat="1" ht="57.6">
      <c r="A17" s="15" t="s">
        <v>191</v>
      </c>
      <c r="B17" s="16" t="s">
        <v>192</v>
      </c>
      <c r="C17" s="16"/>
      <c r="D17" s="17">
        <v>1.5</v>
      </c>
      <c r="E17" s="28" t="s">
        <v>68</v>
      </c>
      <c r="F17" s="18" t="s">
        <v>193</v>
      </c>
      <c r="G17" s="28" t="s">
        <v>194</v>
      </c>
      <c r="H17" s="19" t="s">
        <v>195</v>
      </c>
      <c r="I17" s="20"/>
      <c r="J17" s="19" t="s">
        <v>196</v>
      </c>
      <c r="K17" s="19"/>
      <c r="L17" s="19" t="s">
        <v>197</v>
      </c>
      <c r="M17" s="19"/>
      <c r="N17" s="19" t="s">
        <v>198</v>
      </c>
      <c r="O17" s="19"/>
      <c r="P17" s="19" t="s">
        <v>199</v>
      </c>
      <c r="Q17" s="21"/>
      <c r="R17" s="22">
        <v>8.5500000000000003E-3</v>
      </c>
      <c r="S17" s="26">
        <v>3</v>
      </c>
      <c r="T17" s="24">
        <v>2.5999999999999999E-2</v>
      </c>
    </row>
    <row r="18" spans="1:20" s="14" customFormat="1" ht="72">
      <c r="A18" s="15" t="s">
        <v>200</v>
      </c>
      <c r="B18" s="16" t="s">
        <v>192</v>
      </c>
      <c r="C18" s="16"/>
      <c r="D18" s="17">
        <v>3</v>
      </c>
      <c r="E18" s="28" t="s">
        <v>68</v>
      </c>
      <c r="F18" s="18" t="s">
        <v>201</v>
      </c>
      <c r="G18" s="28" t="s">
        <v>202</v>
      </c>
      <c r="H18" s="19" t="s">
        <v>203</v>
      </c>
      <c r="I18" s="20"/>
      <c r="J18" s="19" t="s">
        <v>204</v>
      </c>
      <c r="K18" s="19"/>
      <c r="L18" s="19" t="s">
        <v>205</v>
      </c>
      <c r="M18" s="19" t="s">
        <v>206</v>
      </c>
      <c r="N18" s="19" t="s">
        <v>207</v>
      </c>
      <c r="O18" s="19" t="s">
        <v>208</v>
      </c>
      <c r="P18" s="19" t="s">
        <v>209</v>
      </c>
      <c r="Q18" s="21" t="s">
        <v>210</v>
      </c>
      <c r="R18" s="22">
        <v>1.7090000000000001E-2</v>
      </c>
      <c r="S18" s="26">
        <v>3</v>
      </c>
      <c r="T18" s="24">
        <v>5.0999999999999997E-2</v>
      </c>
    </row>
    <row r="19" spans="1:20" s="14" customFormat="1" ht="72">
      <c r="A19" s="15" t="s">
        <v>211</v>
      </c>
      <c r="B19" s="16" t="s">
        <v>192</v>
      </c>
      <c r="C19" s="16" t="s">
        <v>98</v>
      </c>
      <c r="D19" s="17">
        <v>1.5</v>
      </c>
      <c r="E19" s="28" t="s">
        <v>89</v>
      </c>
      <c r="F19" s="18" t="s">
        <v>212</v>
      </c>
      <c r="G19" s="28" t="s">
        <v>213</v>
      </c>
      <c r="H19" s="19" t="s">
        <v>214</v>
      </c>
      <c r="I19" s="20"/>
      <c r="J19" s="28" t="s">
        <v>215</v>
      </c>
      <c r="K19" s="19"/>
      <c r="L19" s="28" t="s">
        <v>216</v>
      </c>
      <c r="M19" s="19"/>
      <c r="N19" s="28" t="s">
        <v>217</v>
      </c>
      <c r="O19" s="19"/>
      <c r="P19" s="28" t="s">
        <v>218</v>
      </c>
      <c r="Q19" s="21"/>
      <c r="R19" s="22">
        <v>8.5500000000000003E-3</v>
      </c>
      <c r="S19" s="26">
        <v>3</v>
      </c>
      <c r="T19" s="24">
        <v>2.5999999999999999E-2</v>
      </c>
    </row>
    <row r="20" spans="1:20" s="14" customFormat="1" ht="28.9">
      <c r="A20" s="15" t="s">
        <v>219</v>
      </c>
      <c r="B20" s="16" t="s">
        <v>192</v>
      </c>
      <c r="C20" s="16" t="s">
        <v>107</v>
      </c>
      <c r="D20" s="17">
        <v>1.5</v>
      </c>
      <c r="E20" s="28" t="s">
        <v>154</v>
      </c>
      <c r="F20" s="18" t="s">
        <v>220</v>
      </c>
      <c r="G20" s="28" t="s">
        <v>221</v>
      </c>
      <c r="H20" s="19" t="s">
        <v>222</v>
      </c>
      <c r="I20" s="20" t="s">
        <v>223</v>
      </c>
      <c r="J20" s="28" t="s">
        <v>224</v>
      </c>
      <c r="K20" s="19"/>
      <c r="L20" s="28" t="s">
        <v>225</v>
      </c>
      <c r="M20" s="19"/>
      <c r="N20" s="28" t="s">
        <v>226</v>
      </c>
      <c r="O20" s="19"/>
      <c r="P20" s="28" t="s">
        <v>227</v>
      </c>
      <c r="Q20" s="21"/>
      <c r="R20" s="22">
        <v>8.5500000000000003E-3</v>
      </c>
      <c r="S20" s="26">
        <v>3</v>
      </c>
      <c r="T20" s="24">
        <v>2.5999999999999999E-2</v>
      </c>
    </row>
    <row r="21" spans="1:20" s="14" customFormat="1" ht="115.15">
      <c r="A21" s="15" t="s">
        <v>228</v>
      </c>
      <c r="B21" s="16" t="s">
        <v>192</v>
      </c>
      <c r="C21" s="16" t="s">
        <v>87</v>
      </c>
      <c r="D21" s="17">
        <v>1.5</v>
      </c>
      <c r="E21" s="28" t="s">
        <v>229</v>
      </c>
      <c r="F21" s="18" t="s">
        <v>230</v>
      </c>
      <c r="G21" s="28" t="s">
        <v>231</v>
      </c>
      <c r="H21" s="19" t="s">
        <v>232</v>
      </c>
      <c r="I21" s="20" t="s">
        <v>233</v>
      </c>
      <c r="J21" s="19" t="s">
        <v>234</v>
      </c>
      <c r="K21" s="19" t="s">
        <v>235</v>
      </c>
      <c r="L21" s="19" t="s">
        <v>236</v>
      </c>
      <c r="M21" s="19"/>
      <c r="N21" s="19" t="s">
        <v>237</v>
      </c>
      <c r="O21" s="19"/>
      <c r="P21" s="19" t="s">
        <v>238</v>
      </c>
      <c r="Q21" s="21"/>
      <c r="R21" s="22">
        <v>8.5500000000000003E-3</v>
      </c>
      <c r="S21" s="26">
        <v>3</v>
      </c>
      <c r="T21" s="24">
        <v>2.5999999999999999E-2</v>
      </c>
    </row>
    <row r="22" spans="1:20" s="14" customFormat="1" ht="86.45">
      <c r="A22" s="15" t="s">
        <v>239</v>
      </c>
      <c r="B22" s="16" t="s">
        <v>240</v>
      </c>
      <c r="C22" s="16"/>
      <c r="D22" s="17">
        <v>4.5</v>
      </c>
      <c r="E22" s="28" t="s">
        <v>241</v>
      </c>
      <c r="F22" s="18" t="s">
        <v>242</v>
      </c>
      <c r="G22" s="28" t="s">
        <v>243</v>
      </c>
      <c r="H22" s="19" t="s">
        <v>244</v>
      </c>
      <c r="I22" s="20"/>
      <c r="J22" s="19" t="s">
        <v>245</v>
      </c>
      <c r="K22" s="19"/>
      <c r="L22" s="19" t="s">
        <v>246</v>
      </c>
      <c r="M22" s="19"/>
      <c r="N22" s="19" t="s">
        <v>247</v>
      </c>
      <c r="O22" s="19"/>
      <c r="P22" s="19" t="s">
        <v>248</v>
      </c>
      <c r="Q22" s="21"/>
      <c r="R22" s="22">
        <v>2.564E-2</v>
      </c>
      <c r="S22" s="26">
        <v>3</v>
      </c>
      <c r="T22" s="24">
        <v>7.6999999999999999E-2</v>
      </c>
    </row>
    <row r="23" spans="1:20" s="14" customFormat="1" ht="58.15" thickBot="1">
      <c r="A23" s="30" t="s">
        <v>249</v>
      </c>
      <c r="B23" s="31" t="s">
        <v>240</v>
      </c>
      <c r="C23" s="31" t="s">
        <v>250</v>
      </c>
      <c r="D23" s="32">
        <v>3</v>
      </c>
      <c r="E23" s="28" t="s">
        <v>89</v>
      </c>
      <c r="F23" s="33" t="s">
        <v>251</v>
      </c>
      <c r="G23" s="156" t="s">
        <v>252</v>
      </c>
      <c r="H23" s="34" t="s">
        <v>253</v>
      </c>
      <c r="I23" s="35" t="s">
        <v>254</v>
      </c>
      <c r="J23" s="34" t="s">
        <v>255</v>
      </c>
      <c r="K23" s="34"/>
      <c r="L23" s="34" t="s">
        <v>256</v>
      </c>
      <c r="M23" s="34"/>
      <c r="N23" s="34" t="s">
        <v>257</v>
      </c>
      <c r="O23" s="34"/>
      <c r="P23" s="34" t="s">
        <v>258</v>
      </c>
      <c r="Q23" s="36"/>
      <c r="R23" s="22">
        <v>1.7090000000000001E-2</v>
      </c>
      <c r="S23" s="26">
        <v>3</v>
      </c>
      <c r="T23" s="24">
        <v>5.0999999999999997E-2</v>
      </c>
    </row>
    <row r="24" spans="1:20" s="14" customFormat="1" ht="72.599999999999994" thickBot="1">
      <c r="A24" s="30" t="s">
        <v>259</v>
      </c>
      <c r="B24" s="31" t="s">
        <v>240</v>
      </c>
      <c r="C24" s="34" t="s">
        <v>260</v>
      </c>
      <c r="D24" s="32">
        <v>3</v>
      </c>
      <c r="E24" s="156" t="s">
        <v>261</v>
      </c>
      <c r="F24" s="33" t="s">
        <v>262</v>
      </c>
      <c r="G24" s="156" t="s">
        <v>263</v>
      </c>
      <c r="H24" s="34" t="s">
        <v>264</v>
      </c>
      <c r="I24" s="35" t="s">
        <v>265</v>
      </c>
      <c r="J24" s="34" t="s">
        <v>266</v>
      </c>
      <c r="K24" s="34"/>
      <c r="L24" s="34" t="s">
        <v>267</v>
      </c>
      <c r="M24" s="34"/>
      <c r="N24" s="34" t="s">
        <v>268</v>
      </c>
      <c r="O24" s="34"/>
      <c r="P24" s="34" t="s">
        <v>269</v>
      </c>
      <c r="Q24" s="36"/>
      <c r="R24" s="22">
        <v>1.7090000000000001E-2</v>
      </c>
      <c r="S24" s="26">
        <v>3</v>
      </c>
      <c r="T24" s="24">
        <v>5.0999999999999997E-2</v>
      </c>
    </row>
    <row r="25" spans="1:20" s="14" customFormat="1" ht="86.45">
      <c r="A25" s="15" t="s">
        <v>270</v>
      </c>
      <c r="B25" s="16" t="s">
        <v>240</v>
      </c>
      <c r="C25" s="16" t="s">
        <v>125</v>
      </c>
      <c r="D25" s="17">
        <v>3</v>
      </c>
      <c r="E25" s="28" t="s">
        <v>271</v>
      </c>
      <c r="F25" s="18" t="s">
        <v>272</v>
      </c>
      <c r="G25" s="28" t="s">
        <v>273</v>
      </c>
      <c r="H25" s="19" t="s">
        <v>274</v>
      </c>
      <c r="I25" s="20"/>
      <c r="J25" s="19" t="s">
        <v>275</v>
      </c>
      <c r="K25" s="19"/>
      <c r="L25" s="19" t="s">
        <v>276</v>
      </c>
      <c r="M25" s="19"/>
      <c r="N25" s="19" t="s">
        <v>277</v>
      </c>
      <c r="O25" s="19"/>
      <c r="P25" s="19" t="s">
        <v>278</v>
      </c>
      <c r="Q25" s="21"/>
      <c r="R25" s="22">
        <v>1.7090000000000001E-2</v>
      </c>
      <c r="S25" s="26">
        <v>3</v>
      </c>
      <c r="T25" s="24">
        <v>5.0999999999999997E-2</v>
      </c>
    </row>
    <row r="26" spans="1:20" s="14" customFormat="1">
      <c r="A26" s="37"/>
      <c r="B26" s="38" t="s">
        <v>41</v>
      </c>
      <c r="C26" s="38"/>
      <c r="D26" s="39"/>
      <c r="E26" s="40"/>
      <c r="F26" s="41"/>
      <c r="G26" s="40"/>
      <c r="H26" s="40"/>
      <c r="I26" s="42"/>
      <c r="J26" s="40"/>
      <c r="K26" s="40"/>
      <c r="L26" s="40"/>
      <c r="M26" s="40"/>
      <c r="N26" s="40"/>
      <c r="O26" s="40"/>
      <c r="P26" s="40"/>
      <c r="Q26" s="43"/>
      <c r="R26" s="220" t="s">
        <v>279</v>
      </c>
      <c r="S26" s="220"/>
      <c r="T26" s="44">
        <v>1</v>
      </c>
    </row>
    <row r="27" spans="1:20" s="14" customFormat="1" ht="72">
      <c r="A27" s="15" t="s">
        <v>280</v>
      </c>
      <c r="B27" s="16" t="s">
        <v>88</v>
      </c>
      <c r="C27" s="16"/>
      <c r="D27" s="17">
        <v>0</v>
      </c>
      <c r="E27" s="28" t="s">
        <v>281</v>
      </c>
      <c r="F27" s="18" t="s">
        <v>282</v>
      </c>
      <c r="G27" s="28" t="s">
        <v>283</v>
      </c>
      <c r="H27" s="19" t="s">
        <v>284</v>
      </c>
      <c r="I27" s="20"/>
      <c r="J27" s="19" t="s">
        <v>285</v>
      </c>
      <c r="K27" s="19"/>
      <c r="L27" s="19" t="s">
        <v>286</v>
      </c>
      <c r="M27" s="19"/>
      <c r="N27" s="19" t="s">
        <v>287</v>
      </c>
      <c r="O27" s="19"/>
      <c r="P27" s="19" t="s">
        <v>288</v>
      </c>
      <c r="Q27" s="21"/>
      <c r="S27" s="155"/>
      <c r="T27" s="155"/>
    </row>
    <row r="28" spans="1:20" s="14" customFormat="1" ht="86.45">
      <c r="A28" s="15" t="s">
        <v>289</v>
      </c>
      <c r="B28" s="16" t="s">
        <v>88</v>
      </c>
      <c r="C28" s="16"/>
      <c r="D28" s="17">
        <v>0</v>
      </c>
      <c r="E28" s="28" t="s">
        <v>68</v>
      </c>
      <c r="F28" s="18" t="s">
        <v>290</v>
      </c>
      <c r="G28" s="28" t="s">
        <v>291</v>
      </c>
      <c r="H28" s="19" t="s">
        <v>292</v>
      </c>
      <c r="I28" s="20"/>
      <c r="J28" s="19" t="s">
        <v>293</v>
      </c>
      <c r="K28" s="19"/>
      <c r="L28" s="19" t="s">
        <v>294</v>
      </c>
      <c r="M28" s="19"/>
      <c r="N28" s="19" t="s">
        <v>295</v>
      </c>
      <c r="O28" s="19"/>
      <c r="P28" s="19" t="s">
        <v>296</v>
      </c>
      <c r="Q28" s="21"/>
      <c r="S28" s="155"/>
      <c r="T28" s="155"/>
    </row>
    <row r="29" spans="1:20" s="14" customFormat="1" ht="72">
      <c r="A29" s="15" t="s">
        <v>297</v>
      </c>
      <c r="B29" s="16" t="s">
        <v>168</v>
      </c>
      <c r="C29" s="16"/>
      <c r="D29" s="17">
        <v>0</v>
      </c>
      <c r="E29" s="28" t="s">
        <v>154</v>
      </c>
      <c r="F29" s="18" t="s">
        <v>298</v>
      </c>
      <c r="G29" s="28" t="s">
        <v>299</v>
      </c>
      <c r="H29" s="19" t="s">
        <v>300</v>
      </c>
      <c r="I29" s="20"/>
      <c r="J29" s="19" t="s">
        <v>301</v>
      </c>
      <c r="K29" s="19"/>
      <c r="L29" s="19" t="s">
        <v>302</v>
      </c>
      <c r="M29" s="19"/>
      <c r="N29" s="19" t="s">
        <v>303</v>
      </c>
      <c r="O29" s="19"/>
      <c r="P29" s="19" t="s">
        <v>304</v>
      </c>
      <c r="Q29" s="21"/>
      <c r="S29" s="155"/>
      <c r="T29" s="155"/>
    </row>
    <row r="30" spans="1:20" s="14" customFormat="1" ht="100.9">
      <c r="A30" s="15" t="s">
        <v>305</v>
      </c>
      <c r="B30" s="16" t="s">
        <v>168</v>
      </c>
      <c r="C30" s="16"/>
      <c r="D30" s="17">
        <v>0</v>
      </c>
      <c r="E30" s="28" t="s">
        <v>127</v>
      </c>
      <c r="F30" s="18" t="s">
        <v>306</v>
      </c>
      <c r="G30" s="28" t="s">
        <v>307</v>
      </c>
      <c r="H30" s="19" t="s">
        <v>308</v>
      </c>
      <c r="I30" s="20" t="s">
        <v>309</v>
      </c>
      <c r="J30" s="19" t="s">
        <v>310</v>
      </c>
      <c r="K30" s="19"/>
      <c r="L30" s="19" t="s">
        <v>311</v>
      </c>
      <c r="M30" s="19"/>
      <c r="N30" s="19" t="s">
        <v>312</v>
      </c>
      <c r="O30" s="19"/>
      <c r="P30" s="19" t="s">
        <v>313</v>
      </c>
      <c r="Q30" s="21"/>
      <c r="S30" s="155"/>
      <c r="T30" s="155"/>
    </row>
    <row r="31" spans="1:20" s="14" customFormat="1" ht="86.45">
      <c r="A31" s="15" t="s">
        <v>314</v>
      </c>
      <c r="B31" s="16" t="s">
        <v>168</v>
      </c>
      <c r="C31" s="16"/>
      <c r="D31" s="17">
        <v>0</v>
      </c>
      <c r="E31" s="28" t="s">
        <v>315</v>
      </c>
      <c r="F31" s="18" t="s">
        <v>316</v>
      </c>
      <c r="G31" s="28" t="s">
        <v>317</v>
      </c>
      <c r="H31" s="19" t="s">
        <v>318</v>
      </c>
      <c r="I31" s="20"/>
      <c r="J31" s="19" t="s">
        <v>319</v>
      </c>
      <c r="K31" s="19"/>
      <c r="L31" s="19" t="s">
        <v>320</v>
      </c>
      <c r="M31" s="19"/>
      <c r="N31" s="19" t="s">
        <v>321</v>
      </c>
      <c r="O31" s="19"/>
      <c r="P31" s="19" t="s">
        <v>322</v>
      </c>
      <c r="Q31" s="21"/>
      <c r="S31" s="155"/>
      <c r="T31" s="155"/>
    </row>
    <row r="32" spans="1:20" s="14" customFormat="1" ht="87" thickBot="1">
      <c r="A32" s="30" t="s">
        <v>323</v>
      </c>
      <c r="B32" s="31" t="s">
        <v>240</v>
      </c>
      <c r="C32" s="31"/>
      <c r="D32" s="32">
        <v>0</v>
      </c>
      <c r="E32" s="156" t="s">
        <v>108</v>
      </c>
      <c r="F32" s="33" t="s">
        <v>324</v>
      </c>
      <c r="G32" s="156" t="s">
        <v>325</v>
      </c>
      <c r="H32" s="34" t="s">
        <v>326</v>
      </c>
      <c r="I32" s="35"/>
      <c r="J32" s="34" t="s">
        <v>327</v>
      </c>
      <c r="K32" s="34"/>
      <c r="L32" s="34" t="s">
        <v>328</v>
      </c>
      <c r="M32" s="34"/>
      <c r="N32" s="34" t="s">
        <v>329</v>
      </c>
      <c r="O32" s="34"/>
      <c r="P32" s="34" t="s">
        <v>330</v>
      </c>
      <c r="Q32" s="36"/>
      <c r="S32" s="155"/>
      <c r="T32" s="155"/>
    </row>
    <row r="33" spans="1:20" s="51" customFormat="1">
      <c r="A33" s="45"/>
      <c r="B33" s="46" t="s">
        <v>331</v>
      </c>
      <c r="C33" s="46"/>
      <c r="D33" s="46"/>
      <c r="E33" s="47"/>
      <c r="F33" s="48"/>
      <c r="G33" s="47"/>
      <c r="H33" s="47"/>
      <c r="I33" s="49"/>
      <c r="J33" s="47"/>
      <c r="K33" s="47"/>
      <c r="L33" s="47"/>
      <c r="M33" s="47"/>
      <c r="N33" s="47"/>
      <c r="O33" s="47"/>
      <c r="P33" s="47"/>
      <c r="Q33" s="50"/>
    </row>
    <row r="34" spans="1:20" s="52" customFormat="1" ht="72">
      <c r="A34" s="15" t="s">
        <v>332</v>
      </c>
      <c r="B34" s="16" t="s">
        <v>67</v>
      </c>
      <c r="C34" s="16"/>
      <c r="D34" s="17"/>
      <c r="E34" s="28" t="s">
        <v>89</v>
      </c>
      <c r="F34" s="18" t="s">
        <v>333</v>
      </c>
      <c r="G34" s="28" t="s">
        <v>334</v>
      </c>
      <c r="H34" s="19" t="s">
        <v>335</v>
      </c>
      <c r="I34" s="20" t="s">
        <v>336</v>
      </c>
      <c r="J34" s="19" t="s">
        <v>337</v>
      </c>
      <c r="K34" s="19" t="s">
        <v>338</v>
      </c>
      <c r="L34" s="19" t="s">
        <v>339</v>
      </c>
      <c r="M34" s="19" t="s">
        <v>340</v>
      </c>
      <c r="N34" s="19" t="s">
        <v>341</v>
      </c>
      <c r="O34" s="19" t="s">
        <v>342</v>
      </c>
      <c r="P34" s="19" t="s">
        <v>343</v>
      </c>
      <c r="Q34" s="21" t="s">
        <v>344</v>
      </c>
      <c r="R34" s="14"/>
      <c r="S34" s="155"/>
      <c r="T34" s="155"/>
    </row>
    <row r="35" spans="1:20" s="14" customFormat="1" ht="129.6">
      <c r="A35" s="15" t="s">
        <v>345</v>
      </c>
      <c r="B35" s="16" t="s">
        <v>67</v>
      </c>
      <c r="C35" s="16"/>
      <c r="D35" s="17"/>
      <c r="E35" s="28" t="s">
        <v>89</v>
      </c>
      <c r="F35" s="18" t="s">
        <v>346</v>
      </c>
      <c r="G35" s="28" t="s">
        <v>347</v>
      </c>
      <c r="H35" s="19" t="s">
        <v>348</v>
      </c>
      <c r="I35" s="20"/>
      <c r="J35" s="19" t="s">
        <v>349</v>
      </c>
      <c r="K35" s="19"/>
      <c r="L35" s="19" t="s">
        <v>350</v>
      </c>
      <c r="M35" s="19"/>
      <c r="N35" s="19" t="s">
        <v>351</v>
      </c>
      <c r="O35" s="19"/>
      <c r="P35" s="19" t="s">
        <v>352</v>
      </c>
      <c r="Q35" s="21"/>
      <c r="S35" s="155"/>
      <c r="T35" s="155"/>
    </row>
    <row r="36" spans="1:20" s="14" customFormat="1" ht="115.15">
      <c r="A36" s="15" t="s">
        <v>353</v>
      </c>
      <c r="B36" s="16" t="s">
        <v>67</v>
      </c>
      <c r="C36" s="16"/>
      <c r="D36" s="17"/>
      <c r="E36" s="28" t="s">
        <v>89</v>
      </c>
      <c r="F36" s="18" t="s">
        <v>354</v>
      </c>
      <c r="G36" s="28" t="s">
        <v>355</v>
      </c>
      <c r="H36" s="19" t="s">
        <v>356</v>
      </c>
      <c r="I36" s="20"/>
      <c r="J36" s="19" t="s">
        <v>357</v>
      </c>
      <c r="K36" s="19"/>
      <c r="L36" s="19" t="s">
        <v>358</v>
      </c>
      <c r="M36" s="19"/>
      <c r="N36" s="19" t="s">
        <v>359</v>
      </c>
      <c r="O36" s="19"/>
      <c r="P36" s="19" t="s">
        <v>360</v>
      </c>
      <c r="Q36" s="21"/>
      <c r="S36" s="155"/>
      <c r="T36" s="155"/>
    </row>
    <row r="37" spans="1:20" s="14" customFormat="1" ht="72">
      <c r="A37" s="15" t="s">
        <v>361</v>
      </c>
      <c r="B37" s="16" t="s">
        <v>67</v>
      </c>
      <c r="C37" s="16"/>
      <c r="D37" s="17"/>
      <c r="E37" s="28" t="s">
        <v>89</v>
      </c>
      <c r="F37" s="18" t="s">
        <v>362</v>
      </c>
      <c r="G37" s="28" t="s">
        <v>363</v>
      </c>
      <c r="H37" s="19" t="s">
        <v>364</v>
      </c>
      <c r="I37" s="20" t="s">
        <v>365</v>
      </c>
      <c r="J37" s="19" t="s">
        <v>366</v>
      </c>
      <c r="K37" s="19"/>
      <c r="L37" s="19" t="s">
        <v>367</v>
      </c>
      <c r="M37" s="19"/>
      <c r="N37" s="19" t="s">
        <v>368</v>
      </c>
      <c r="O37" s="19"/>
      <c r="P37" s="19" t="s">
        <v>369</v>
      </c>
      <c r="Q37" s="21"/>
      <c r="S37" s="155"/>
      <c r="T37" s="155"/>
    </row>
    <row r="38" spans="1:20" s="14" customFormat="1" ht="86.45">
      <c r="A38" s="15" t="s">
        <v>370</v>
      </c>
      <c r="B38" s="16" t="s">
        <v>67</v>
      </c>
      <c r="C38" s="16"/>
      <c r="D38" s="17"/>
      <c r="E38" s="28" t="s">
        <v>89</v>
      </c>
      <c r="F38" s="18" t="s">
        <v>371</v>
      </c>
      <c r="G38" s="28" t="s">
        <v>372</v>
      </c>
      <c r="H38" s="19" t="s">
        <v>373</v>
      </c>
      <c r="I38" s="20" t="s">
        <v>374</v>
      </c>
      <c r="J38" s="19" t="s">
        <v>375</v>
      </c>
      <c r="K38" s="19"/>
      <c r="L38" s="19" t="s">
        <v>376</v>
      </c>
      <c r="M38" s="19"/>
      <c r="N38" s="19" t="s">
        <v>377</v>
      </c>
      <c r="O38" s="19"/>
      <c r="P38" s="19" t="s">
        <v>378</v>
      </c>
      <c r="Q38" s="21"/>
      <c r="S38" s="155"/>
      <c r="T38" s="155"/>
    </row>
    <row r="39" spans="1:20" s="14" customFormat="1" ht="86.45">
      <c r="A39" s="15" t="s">
        <v>379</v>
      </c>
      <c r="B39" s="16" t="s">
        <v>67</v>
      </c>
      <c r="C39" s="16"/>
      <c r="D39" s="17"/>
      <c r="E39" s="28" t="s">
        <v>89</v>
      </c>
      <c r="F39" s="18" t="s">
        <v>380</v>
      </c>
      <c r="G39" s="28" t="s">
        <v>381</v>
      </c>
      <c r="H39" s="19" t="s">
        <v>382</v>
      </c>
      <c r="I39" s="20"/>
      <c r="J39" s="19" t="s">
        <v>383</v>
      </c>
      <c r="K39" s="19"/>
      <c r="L39" s="19" t="s">
        <v>384</v>
      </c>
      <c r="M39" s="19"/>
      <c r="N39" s="19" t="s">
        <v>385</v>
      </c>
      <c r="O39" s="19"/>
      <c r="P39" s="19" t="s">
        <v>386</v>
      </c>
      <c r="Q39" s="21"/>
      <c r="S39" s="155"/>
      <c r="T39" s="155"/>
    </row>
    <row r="40" spans="1:20" s="14" customFormat="1" ht="57.6">
      <c r="A40" s="15" t="s">
        <v>387</v>
      </c>
      <c r="B40" s="16" t="s">
        <v>67</v>
      </c>
      <c r="C40" s="16"/>
      <c r="D40" s="17"/>
      <c r="E40" s="28" t="s">
        <v>89</v>
      </c>
      <c r="F40" s="18" t="s">
        <v>388</v>
      </c>
      <c r="G40" s="28" t="s">
        <v>389</v>
      </c>
      <c r="H40" s="19" t="s">
        <v>390</v>
      </c>
      <c r="I40" s="20"/>
      <c r="J40" s="19" t="s">
        <v>391</v>
      </c>
      <c r="K40" s="19"/>
      <c r="L40" s="19" t="s">
        <v>392</v>
      </c>
      <c r="M40" s="19"/>
      <c r="N40" s="19" t="s">
        <v>393</v>
      </c>
      <c r="O40" s="19"/>
      <c r="P40" s="19" t="s">
        <v>394</v>
      </c>
      <c r="Q40" s="21"/>
      <c r="S40" s="155"/>
      <c r="T40" s="155"/>
    </row>
    <row r="41" spans="1:20" s="14" customFormat="1" ht="57.6">
      <c r="A41" s="15" t="s">
        <v>395</v>
      </c>
      <c r="B41" s="16" t="s">
        <v>67</v>
      </c>
      <c r="C41" s="16"/>
      <c r="D41" s="17"/>
      <c r="E41" s="28" t="s">
        <v>89</v>
      </c>
      <c r="F41" s="18" t="s">
        <v>396</v>
      </c>
      <c r="G41" s="28" t="s">
        <v>397</v>
      </c>
      <c r="H41" s="19" t="s">
        <v>398</v>
      </c>
      <c r="I41" s="20"/>
      <c r="J41" s="19" t="s">
        <v>399</v>
      </c>
      <c r="K41" s="19"/>
      <c r="L41" s="19" t="s">
        <v>400</v>
      </c>
      <c r="M41" s="19"/>
      <c r="N41" s="19" t="s">
        <v>401</v>
      </c>
      <c r="O41" s="19"/>
      <c r="P41" s="19" t="s">
        <v>402</v>
      </c>
      <c r="Q41" s="21"/>
      <c r="S41" s="155"/>
      <c r="T41" s="155"/>
    </row>
    <row r="42" spans="1:20" s="14" customFormat="1" ht="57.6">
      <c r="A42" s="15" t="s">
        <v>403</v>
      </c>
      <c r="B42" s="16" t="s">
        <v>67</v>
      </c>
      <c r="C42" s="16"/>
      <c r="D42" s="17"/>
      <c r="E42" s="28" t="s">
        <v>68</v>
      </c>
      <c r="F42" s="18" t="s">
        <v>404</v>
      </c>
      <c r="G42" s="28" t="s">
        <v>405</v>
      </c>
      <c r="H42" s="19"/>
      <c r="I42" s="20"/>
      <c r="J42" s="19" t="s">
        <v>406</v>
      </c>
      <c r="K42" s="19"/>
      <c r="L42" s="19" t="s">
        <v>407</v>
      </c>
      <c r="M42" s="19"/>
      <c r="N42" s="19" t="s">
        <v>408</v>
      </c>
      <c r="O42" s="19"/>
      <c r="P42" s="19" t="s">
        <v>409</v>
      </c>
      <c r="Q42" s="21"/>
      <c r="S42" s="155"/>
      <c r="T42" s="155"/>
    </row>
    <row r="43" spans="1:20" s="14" customFormat="1" ht="86.45">
      <c r="A43" s="15" t="s">
        <v>410</v>
      </c>
      <c r="B43" s="16" t="s">
        <v>88</v>
      </c>
      <c r="C43" s="16"/>
      <c r="D43" s="17"/>
      <c r="E43" s="28" t="s">
        <v>411</v>
      </c>
      <c r="F43" s="18" t="s">
        <v>412</v>
      </c>
      <c r="G43" s="28" t="s">
        <v>413</v>
      </c>
      <c r="H43" s="19" t="s">
        <v>414</v>
      </c>
      <c r="I43" s="20" t="s">
        <v>415</v>
      </c>
      <c r="J43" s="19" t="s">
        <v>416</v>
      </c>
      <c r="K43" s="19"/>
      <c r="L43" s="19" t="s">
        <v>417</v>
      </c>
      <c r="M43" s="19"/>
      <c r="N43" s="19" t="s">
        <v>418</v>
      </c>
      <c r="O43" s="19"/>
      <c r="P43" s="19" t="s">
        <v>419</v>
      </c>
      <c r="Q43" s="21"/>
      <c r="S43" s="155"/>
      <c r="T43" s="155"/>
    </row>
    <row r="44" spans="1:20" s="14" customFormat="1" ht="144">
      <c r="A44" s="15" t="s">
        <v>420</v>
      </c>
      <c r="B44" s="16" t="s">
        <v>88</v>
      </c>
      <c r="C44" s="16"/>
      <c r="D44" s="17"/>
      <c r="E44" s="28" t="s">
        <v>183</v>
      </c>
      <c r="F44" s="18" t="s">
        <v>421</v>
      </c>
      <c r="G44" s="28" t="s">
        <v>422</v>
      </c>
      <c r="H44" s="19" t="s">
        <v>423</v>
      </c>
      <c r="I44" s="20"/>
      <c r="J44" s="19" t="s">
        <v>424</v>
      </c>
      <c r="K44" s="19" t="s">
        <v>425</v>
      </c>
      <c r="L44" s="19" t="s">
        <v>426</v>
      </c>
      <c r="M44" s="19" t="s">
        <v>427</v>
      </c>
      <c r="N44" s="19" t="s">
        <v>428</v>
      </c>
      <c r="O44" s="19" t="s">
        <v>429</v>
      </c>
      <c r="P44" s="19" t="s">
        <v>430</v>
      </c>
      <c r="Q44" s="21" t="s">
        <v>431</v>
      </c>
      <c r="S44" s="155"/>
      <c r="T44" s="155"/>
    </row>
    <row r="45" spans="1:20" s="14" customFormat="1" ht="100.9">
      <c r="A45" s="15" t="s">
        <v>432</v>
      </c>
      <c r="B45" s="16" t="s">
        <v>168</v>
      </c>
      <c r="C45" s="16"/>
      <c r="D45" s="17"/>
      <c r="E45" s="28" t="s">
        <v>89</v>
      </c>
      <c r="F45" s="18" t="s">
        <v>433</v>
      </c>
      <c r="G45" s="28" t="s">
        <v>434</v>
      </c>
      <c r="H45" s="19" t="s">
        <v>435</v>
      </c>
      <c r="I45" s="20"/>
      <c r="J45" s="19" t="s">
        <v>436</v>
      </c>
      <c r="K45" s="19"/>
      <c r="L45" s="19" t="s">
        <v>437</v>
      </c>
      <c r="M45" s="19"/>
      <c r="N45" s="19" t="s">
        <v>438</v>
      </c>
      <c r="O45" s="19"/>
      <c r="P45" s="19" t="s">
        <v>439</v>
      </c>
      <c r="Q45" s="21"/>
      <c r="S45" s="155"/>
      <c r="T45" s="155"/>
    </row>
    <row r="46" spans="1:20" s="14" customFormat="1" ht="72">
      <c r="A46" s="15" t="s">
        <v>440</v>
      </c>
      <c r="B46" s="16" t="s">
        <v>192</v>
      </c>
      <c r="C46" s="16"/>
      <c r="D46" s="17"/>
      <c r="E46" s="28" t="s">
        <v>89</v>
      </c>
      <c r="F46" s="18" t="s">
        <v>441</v>
      </c>
      <c r="G46" s="28" t="s">
        <v>442</v>
      </c>
      <c r="H46" s="19" t="s">
        <v>443</v>
      </c>
      <c r="I46" s="20"/>
      <c r="J46" s="19" t="s">
        <v>444</v>
      </c>
      <c r="K46" s="19"/>
      <c r="L46" s="19" t="s">
        <v>445</v>
      </c>
      <c r="M46" s="19"/>
      <c r="N46" s="19" t="s">
        <v>446</v>
      </c>
      <c r="O46" s="19"/>
      <c r="P46" s="19" t="s">
        <v>447</v>
      </c>
      <c r="Q46" s="21"/>
      <c r="S46" s="155"/>
      <c r="T46" s="155"/>
    </row>
    <row r="47" spans="1:20" s="14" customFormat="1" ht="129.6">
      <c r="A47" s="15" t="s">
        <v>448</v>
      </c>
      <c r="B47" s="16" t="s">
        <v>240</v>
      </c>
      <c r="C47" s="16"/>
      <c r="D47" s="17"/>
      <c r="E47" s="28" t="s">
        <v>89</v>
      </c>
      <c r="F47" s="18" t="s">
        <v>449</v>
      </c>
      <c r="G47" s="28" t="s">
        <v>450</v>
      </c>
      <c r="H47" s="19" t="s">
        <v>451</v>
      </c>
      <c r="I47" s="20" t="s">
        <v>452</v>
      </c>
      <c r="J47" s="19" t="s">
        <v>453</v>
      </c>
      <c r="K47" s="19"/>
      <c r="L47" s="19" t="s">
        <v>454</v>
      </c>
      <c r="M47" s="19"/>
      <c r="N47" s="19" t="s">
        <v>455</v>
      </c>
      <c r="O47" s="19"/>
      <c r="P47" s="19" t="s">
        <v>456</v>
      </c>
      <c r="Q47" s="21"/>
      <c r="S47" s="155"/>
      <c r="T47" s="155"/>
    </row>
    <row r="48" spans="1:20" s="14" customFormat="1" ht="86.45">
      <c r="A48" s="15" t="s">
        <v>457</v>
      </c>
      <c r="B48" s="16" t="s">
        <v>240</v>
      </c>
      <c r="C48" s="16"/>
      <c r="D48" s="17"/>
      <c r="E48" s="28" t="s">
        <v>154</v>
      </c>
      <c r="F48" s="18" t="s">
        <v>458</v>
      </c>
      <c r="G48" s="28" t="s">
        <v>459</v>
      </c>
      <c r="H48" s="19" t="s">
        <v>460</v>
      </c>
      <c r="I48" s="20"/>
      <c r="J48" s="19" t="s">
        <v>461</v>
      </c>
      <c r="K48" s="19"/>
      <c r="L48" s="19" t="s">
        <v>462</v>
      </c>
      <c r="M48" s="19"/>
      <c r="N48" s="19" t="s">
        <v>463</v>
      </c>
      <c r="O48" s="19"/>
      <c r="P48" s="19" t="s">
        <v>464</v>
      </c>
      <c r="Q48" s="21"/>
      <c r="S48" s="155"/>
      <c r="T48" s="155"/>
    </row>
    <row r="49" spans="1:20" s="14" customFormat="1" ht="86.45">
      <c r="A49" s="15" t="s">
        <v>465</v>
      </c>
      <c r="B49" s="16" t="s">
        <v>240</v>
      </c>
      <c r="C49" s="16"/>
      <c r="D49" s="17"/>
      <c r="E49" s="28" t="s">
        <v>466</v>
      </c>
      <c r="F49" s="18" t="s">
        <v>467</v>
      </c>
      <c r="G49" s="28" t="s">
        <v>468</v>
      </c>
      <c r="H49" s="19" t="s">
        <v>469</v>
      </c>
      <c r="I49" s="20"/>
      <c r="J49" s="19" t="s">
        <v>470</v>
      </c>
      <c r="K49" s="19"/>
      <c r="L49" s="19" t="s">
        <v>471</v>
      </c>
      <c r="M49" s="19"/>
      <c r="N49" s="19" t="s">
        <v>472</v>
      </c>
      <c r="O49" s="19"/>
      <c r="P49" s="19" t="s">
        <v>473</v>
      </c>
      <c r="Q49" s="21"/>
      <c r="S49" s="155"/>
      <c r="T49" s="155"/>
    </row>
    <row r="50" spans="1:20" s="14" customFormat="1" ht="57.6">
      <c r="A50" s="15" t="s">
        <v>474</v>
      </c>
      <c r="B50" s="16" t="s">
        <v>67</v>
      </c>
      <c r="C50" s="16"/>
      <c r="D50" s="17"/>
      <c r="E50" s="28" t="s">
        <v>108</v>
      </c>
      <c r="F50" s="18" t="s">
        <v>475</v>
      </c>
      <c r="G50" s="28" t="s">
        <v>476</v>
      </c>
      <c r="H50" s="19" t="s">
        <v>477</v>
      </c>
      <c r="I50" s="20"/>
      <c r="J50" s="19" t="s">
        <v>478</v>
      </c>
      <c r="K50" s="19"/>
      <c r="L50" s="19" t="s">
        <v>479</v>
      </c>
      <c r="M50" s="19"/>
      <c r="N50" s="19" t="s">
        <v>480</v>
      </c>
      <c r="O50" s="19"/>
      <c r="P50" s="19" t="s">
        <v>481</v>
      </c>
      <c r="Q50" s="21"/>
      <c r="S50" s="155"/>
      <c r="T50" s="155"/>
    </row>
    <row r="51" spans="1:20" s="14" customFormat="1" ht="57.6">
      <c r="A51" s="15" t="s">
        <v>482</v>
      </c>
      <c r="B51" s="16" t="s">
        <v>88</v>
      </c>
      <c r="C51" s="16"/>
      <c r="D51" s="17"/>
      <c r="E51" s="28" t="s">
        <v>108</v>
      </c>
      <c r="F51" s="18" t="s">
        <v>483</v>
      </c>
      <c r="G51" s="28" t="s">
        <v>484</v>
      </c>
      <c r="H51" s="19" t="s">
        <v>485</v>
      </c>
      <c r="I51" s="20" t="s">
        <v>486</v>
      </c>
      <c r="J51" s="19" t="s">
        <v>245</v>
      </c>
      <c r="K51" s="19"/>
      <c r="L51" s="19" t="s">
        <v>487</v>
      </c>
      <c r="M51" s="19"/>
      <c r="N51" s="19" t="s">
        <v>488</v>
      </c>
      <c r="O51" s="19"/>
      <c r="P51" s="19" t="s">
        <v>489</v>
      </c>
      <c r="Q51" s="21"/>
      <c r="S51" s="155"/>
      <c r="T51" s="155"/>
    </row>
    <row r="52" spans="1:20" s="25" customFormat="1" ht="273.60000000000002">
      <c r="A52" s="53" t="s">
        <v>490</v>
      </c>
      <c r="B52" s="19" t="s">
        <v>192</v>
      </c>
      <c r="C52" s="19"/>
      <c r="D52" s="54"/>
      <c r="E52" s="28" t="s">
        <v>183</v>
      </c>
      <c r="F52" s="18" t="s">
        <v>491</v>
      </c>
      <c r="G52" s="28" t="s">
        <v>492</v>
      </c>
      <c r="H52" s="19" t="s">
        <v>493</v>
      </c>
      <c r="I52" s="20"/>
      <c r="J52" s="19" t="s">
        <v>494</v>
      </c>
      <c r="K52" s="19" t="s">
        <v>495</v>
      </c>
      <c r="L52" s="19" t="s">
        <v>57</v>
      </c>
      <c r="M52" s="19" t="s">
        <v>496</v>
      </c>
      <c r="N52" s="19" t="s">
        <v>59</v>
      </c>
      <c r="O52" s="19" t="s">
        <v>497</v>
      </c>
      <c r="P52" s="19" t="s">
        <v>61</v>
      </c>
      <c r="Q52" s="21" t="s">
        <v>498</v>
      </c>
      <c r="S52" s="155"/>
      <c r="T52" s="155"/>
    </row>
    <row r="53" spans="1:20" s="14" customFormat="1" ht="15" thickBot="1">
      <c r="A53" s="55"/>
      <c r="B53" s="56"/>
      <c r="C53" s="56"/>
      <c r="D53" s="57"/>
      <c r="E53" s="58"/>
      <c r="F53" s="59"/>
      <c r="G53" s="58"/>
      <c r="H53" s="58"/>
      <c r="I53" s="60"/>
      <c r="J53" s="58"/>
      <c r="K53" s="58"/>
      <c r="L53" s="58"/>
      <c r="M53" s="58"/>
      <c r="N53" s="58"/>
      <c r="O53" s="58"/>
      <c r="P53" s="58"/>
      <c r="Q53" s="61"/>
    </row>
    <row r="54" spans="1:20" s="68" customFormat="1">
      <c r="A54" s="51" t="s">
        <v>499</v>
      </c>
      <c r="B54" s="65" t="str" cm="1">
        <f t="array" ref="B54:B61">_xlfn._xlws.SORT(_xlfn._xlws.FILTER(_xlfn.UNIQUE(B3:B53),_xlfn.UNIQUE(B3:B53)&lt;&gt;0))</f>
        <v xml:space="preserve"> INDICATOREN BUITEN SCOPE MEET-METHODIEK</v>
      </c>
      <c r="C54" s="65" t="str" cm="1">
        <f t="array" ref="C54:C65">_xlfn._xlws.SORT(_xlfn._xlws.FILTER(_xlfn.UNIQUE(C3:C53),_xlfn.UNIQUE(C3:C53)&lt;&gt;0))</f>
        <v>1.1</v>
      </c>
      <c r="D54" s="65" cm="1">
        <f t="array" ref="D54:D56">_xlfn._xlws.SORT(_xlfn._xlws.FILTER(_xlfn.UNIQUE(D3:D53),_xlfn.UNIQUE(D3:D53)&lt;&gt;0))</f>
        <v>1.5</v>
      </c>
      <c r="E54" s="65" t="str" cm="1">
        <f t="array" ref="E54:E67">_xlfn._xlws.SORT(_xlfn._xlws.FILTER(_xlfn.UNIQUE(E3:E53),_xlfn.UNIQUE(E3:E53)&lt;&gt;0))</f>
        <v>Afstootflexibiliteit</v>
      </c>
      <c r="F54" s="65" t="str" cm="1">
        <f t="array" ref="F54:F100">_xlfn._xlws.SORT(_xlfn._xlws.FILTER(_xlfn.UNIQUE(F3:F53),_xlfn.UNIQUE(F3:F53)&lt;&gt;0))</f>
        <v>Aansluitpunten installaties</v>
      </c>
      <c r="G54" s="65"/>
      <c r="H54" s="65"/>
      <c r="I54" s="67"/>
      <c r="J54" s="51"/>
      <c r="K54" s="51"/>
      <c r="L54" s="51"/>
      <c r="M54" s="51"/>
      <c r="N54" s="51"/>
      <c r="O54" s="51"/>
      <c r="P54" s="51"/>
      <c r="Q54" s="51"/>
      <c r="R54" s="51"/>
    </row>
    <row r="55" spans="1:20" s="51" customFormat="1">
      <c r="B55" s="51" t="str">
        <v>1. Omgeving / Perceel</v>
      </c>
      <c r="C55" s="51" t="str">
        <v>1.2</v>
      </c>
      <c r="D55" s="51">
        <v>3</v>
      </c>
      <c r="E55" s="51" t="str">
        <v>Algemeen</v>
      </c>
      <c r="F55" s="66" t="str">
        <v>Aansluitvoorzieningen voor elektrische installaties</v>
      </c>
      <c r="I55" s="67"/>
      <c r="R55" s="68"/>
    </row>
    <row r="56" spans="1:20" s="68" customFormat="1">
      <c r="A56" s="51"/>
      <c r="B56" s="51" t="str">
        <v>2. Constructie</v>
      </c>
      <c r="C56" s="51" t="str">
        <v>1.3</v>
      </c>
      <c r="D56" s="51">
        <v>4.5</v>
      </c>
      <c r="E56" s="51" t="str">
        <v>Alle typen flexibiliteit</v>
      </c>
      <c r="F56" s="66" t="str">
        <v xml:space="preserve">Afstand draagconstructie tot gevel </v>
      </c>
      <c r="G56" s="51"/>
      <c r="H56" s="51"/>
      <c r="I56" s="67"/>
      <c r="J56" s="51"/>
      <c r="K56" s="51"/>
      <c r="L56" s="51"/>
      <c r="M56" s="51"/>
      <c r="N56" s="51"/>
      <c r="O56" s="51"/>
      <c r="P56" s="51"/>
      <c r="Q56" s="51"/>
    </row>
    <row r="57" spans="1:20" s="68" customFormat="1">
      <c r="A57" s="51"/>
      <c r="B57" s="51" t="str">
        <v>3. Gebouwschil</v>
      </c>
      <c r="C57" s="51" t="str">
        <v>1.4</v>
      </c>
      <c r="D57" s="51"/>
      <c r="E57" s="51" t="str">
        <v>Indeling en uitbreidingflexibiliteit</v>
      </c>
      <c r="F57" s="66" t="str">
        <v>Afstootbaar (deel van het) perceel</v>
      </c>
      <c r="G57" s="51"/>
      <c r="H57" s="51"/>
      <c r="I57" s="67"/>
      <c r="J57" s="51"/>
      <c r="K57" s="51"/>
      <c r="L57" s="51"/>
      <c r="M57" s="51"/>
      <c r="N57" s="51"/>
      <c r="O57" s="51"/>
      <c r="P57" s="51"/>
      <c r="Q57" s="51"/>
    </row>
    <row r="58" spans="1:20" s="68" customFormat="1">
      <c r="A58" s="51"/>
      <c r="B58" s="51" t="str">
        <v>4. Installaties</v>
      </c>
      <c r="C58" s="51" t="str">
        <v>2.1</v>
      </c>
      <c r="D58" s="51"/>
      <c r="E58" s="51" t="str">
        <v>Indeling en uitbreidingsflexibiliteit</v>
      </c>
      <c r="F58" s="66" t="str">
        <v>Afstootbaar deel van de gebruiksunit</v>
      </c>
      <c r="G58" s="51"/>
      <c r="H58" s="51"/>
      <c r="I58" s="67"/>
      <c r="J58" s="51"/>
      <c r="K58" s="51"/>
      <c r="L58" s="51"/>
      <c r="M58" s="51"/>
      <c r="N58" s="51"/>
      <c r="O58" s="51"/>
      <c r="P58" s="51"/>
      <c r="Q58" s="51"/>
    </row>
    <row r="59" spans="1:20" s="68" customFormat="1">
      <c r="A59" s="51"/>
      <c r="B59" s="51" t="str">
        <v>5. Inbouwpakket</v>
      </c>
      <c r="C59" s="51" t="str">
        <v>2.2</v>
      </c>
      <c r="D59" s="51"/>
      <c r="E59" s="51" t="str">
        <v>Indeling, afstoot en demontabiliteit</v>
      </c>
      <c r="F59" s="66" t="str">
        <v>Afstootbaar deel van gebouw – horizontaal en verticaal</v>
      </c>
      <c r="G59" s="51"/>
      <c r="H59" s="51"/>
      <c r="I59" s="67"/>
      <c r="J59" s="51"/>
      <c r="K59" s="51"/>
      <c r="L59" s="51"/>
      <c r="M59" s="51"/>
      <c r="N59" s="51"/>
      <c r="O59" s="51"/>
      <c r="P59" s="51"/>
      <c r="Q59" s="51"/>
    </row>
    <row r="60" spans="1:20" s="68" customFormat="1">
      <c r="A60" s="51"/>
      <c r="B60" s="51" t="str">
        <v>AANVULLENDE INDICATOREN (NIET MEETELLEND IN SCORE)</v>
      </c>
      <c r="C60" s="51" t="str">
        <v>2.3</v>
      </c>
      <c r="D60" s="51"/>
      <c r="E60" s="51" t="str">
        <v>Indeling, afstoot en uitbreiding</v>
      </c>
      <c r="F60" s="66" t="str">
        <v>Beperkend materiaalgebruik</v>
      </c>
      <c r="G60" s="51"/>
      <c r="H60" s="51"/>
      <c r="I60" s="67"/>
      <c r="J60" s="51"/>
      <c r="K60" s="51"/>
      <c r="L60" s="51"/>
      <c r="M60" s="51"/>
      <c r="N60" s="51"/>
      <c r="O60" s="51"/>
      <c r="P60" s="51"/>
      <c r="Q60" s="51"/>
    </row>
    <row r="61" spans="1:20" s="68" customFormat="1">
      <c r="A61" s="51"/>
      <c r="B61" s="51" t="str">
        <v>DRAGENDE, ESSENTIELE INDICATOREN (MEETELLEND IN SCORE)</v>
      </c>
      <c r="C61" s="51" t="str">
        <v>2.4</v>
      </c>
      <c r="D61" s="51"/>
      <c r="E61" s="51" t="str">
        <v>Indeling, uitbreiding en afstoot</v>
      </c>
      <c r="F61" s="66" t="str">
        <v>Bereikbaarheid auto</v>
      </c>
      <c r="G61" s="51"/>
      <c r="H61" s="51"/>
      <c r="I61" s="67"/>
      <c r="J61" s="51"/>
      <c r="K61" s="51"/>
      <c r="L61" s="51"/>
      <c r="M61" s="51"/>
      <c r="N61" s="51"/>
      <c r="O61" s="51"/>
      <c r="P61" s="51"/>
      <c r="Q61" s="51"/>
    </row>
    <row r="62" spans="1:20" s="68" customFormat="1">
      <c r="A62" s="51"/>
      <c r="B62" s="51"/>
      <c r="C62" s="51" t="str">
        <v>2.5</v>
      </c>
      <c r="D62" s="51"/>
      <c r="E62" s="51" t="str">
        <v>Indelings, uitbreiding en afstootflexibiliteit</v>
      </c>
      <c r="F62" s="66" t="str">
        <v>Bereikbaarheid en demonteren van installaties</v>
      </c>
      <c r="G62" s="51"/>
      <c r="H62" s="51"/>
      <c r="I62" s="67"/>
      <c r="J62" s="51"/>
      <c r="K62" s="51"/>
      <c r="L62" s="51"/>
      <c r="M62" s="51"/>
      <c r="N62" s="51"/>
      <c r="O62" s="51"/>
      <c r="P62" s="51"/>
      <c r="Q62" s="51"/>
    </row>
    <row r="63" spans="1:20" s="68" customFormat="1">
      <c r="A63" s="51"/>
      <c r="B63" s="51"/>
      <c r="C63" s="51" t="str">
        <v>3.1</v>
      </c>
      <c r="D63" s="51"/>
      <c r="E63" s="51" t="str">
        <v>Indelingsflexibiliteit</v>
      </c>
      <c r="F63" s="66" t="str">
        <v>Beschikbaar vloeroppervlak gebouw</v>
      </c>
      <c r="G63" s="51"/>
      <c r="H63" s="51"/>
      <c r="I63" s="67"/>
      <c r="J63" s="51"/>
      <c r="K63" s="51"/>
      <c r="L63" s="51"/>
      <c r="M63" s="51"/>
      <c r="N63" s="51"/>
      <c r="O63" s="51"/>
      <c r="P63" s="51"/>
      <c r="Q63" s="51"/>
    </row>
    <row r="64" spans="1:20" s="68" customFormat="1">
      <c r="A64" s="51"/>
      <c r="B64" s="51"/>
      <c r="C64" s="51" t="str">
        <v>3.2</v>
      </c>
      <c r="D64" s="51"/>
      <c r="E64" s="51" t="str">
        <v>Indelingsflexibiliteit en Uitbreidingsflexibiliteit</v>
      </c>
      <c r="F64" s="66" t="str">
        <v>Beschikbaar vloeroppervlak verdiepingen</v>
      </c>
      <c r="G64" s="51"/>
      <c r="H64" s="51"/>
      <c r="I64" s="67"/>
      <c r="J64" s="51"/>
      <c r="K64" s="51"/>
      <c r="L64" s="51"/>
      <c r="M64" s="51"/>
      <c r="N64" s="51"/>
      <c r="O64" s="51"/>
      <c r="P64" s="51"/>
      <c r="Q64" s="51"/>
    </row>
    <row r="65" spans="1:6" s="68" customFormat="1">
      <c r="A65" s="51"/>
      <c r="B65" s="51"/>
      <c r="C65" s="51" t="str">
        <v>3.3</v>
      </c>
      <c r="D65" s="51"/>
      <c r="E65" s="51" t="str">
        <v>Indelingsflexibiliteit, uitbreidingsflexibiliteit en afstootflexibiliteit</v>
      </c>
      <c r="F65" s="66" t="str">
        <v>Daglicht</v>
      </c>
    </row>
    <row r="66" spans="1:6" s="68" customFormat="1">
      <c r="A66" s="51"/>
      <c r="B66" s="51"/>
      <c r="C66" s="51"/>
      <c r="D66" s="51"/>
      <c r="E66" s="51" t="str">
        <v>Uitbreidingsflexibiliteit</v>
      </c>
      <c r="F66" s="66" t="str">
        <v>Demontabiliteit casco</v>
      </c>
    </row>
    <row r="67" spans="1:6" s="68" customFormat="1">
      <c r="A67" s="51"/>
      <c r="B67" s="51"/>
      <c r="C67" s="51"/>
      <c r="D67" s="51"/>
      <c r="E67" s="51" t="str">
        <v>Uitbreidingsflexibiliteit, afstoot en demontabiliteit</v>
      </c>
      <c r="F67" s="66" t="str">
        <v xml:space="preserve">Demontabiliteit gevelonderdelen </v>
      </c>
    </row>
    <row r="68" spans="1:6" s="68" customFormat="1">
      <c r="A68" s="51"/>
      <c r="B68" s="51"/>
      <c r="C68" s="51"/>
      <c r="D68" s="51"/>
      <c r="E68" s="51"/>
      <c r="F68" s="66" t="str">
        <v>Demontabiliteit inbouwcomponenten</v>
      </c>
    </row>
    <row r="69" spans="1:6" s="68" customFormat="1">
      <c r="A69" s="51"/>
      <c r="B69" s="51"/>
      <c r="C69" s="51"/>
      <c r="D69" s="51"/>
      <c r="E69" s="51"/>
      <c r="F69" s="66" t="str">
        <v>Drempelvrije toegang</v>
      </c>
    </row>
    <row r="70" spans="1:6" s="68" customFormat="1">
      <c r="A70" s="51"/>
      <c r="B70" s="51"/>
      <c r="C70" s="51"/>
      <c r="D70" s="51"/>
      <c r="E70" s="51"/>
      <c r="F70" s="66" t="str">
        <v>Eigen unitentree/ ontvangstruimte</v>
      </c>
    </row>
    <row r="71" spans="1:6" s="68" customFormat="1">
      <c r="A71" s="51"/>
      <c r="B71" s="51"/>
      <c r="C71" s="51"/>
      <c r="D71" s="51"/>
      <c r="E71" s="51"/>
      <c r="F71" s="66" t="str">
        <v>Energievoorzieningen</v>
      </c>
    </row>
    <row r="72" spans="1:6" s="68" customFormat="1">
      <c r="A72" s="51"/>
      <c r="B72" s="51"/>
      <c r="C72" s="51"/>
      <c r="D72" s="51"/>
      <c r="E72" s="51"/>
      <c r="F72" s="66" t="str">
        <v>Gebouwontsluiting</v>
      </c>
    </row>
    <row r="73" spans="1:6" s="68" customFormat="1">
      <c r="A73" s="51"/>
      <c r="B73" s="51"/>
      <c r="C73" s="51"/>
      <c r="D73" s="51"/>
      <c r="E73" s="51"/>
      <c r="F73" s="66" t="str">
        <v>Indelingsflexibiliteit van de gebouworganisatie  (inrichting verkeersruimte)</v>
      </c>
    </row>
    <row r="74" spans="1:6" s="68" customFormat="1">
      <c r="A74" s="51"/>
      <c r="B74" s="51"/>
      <c r="C74" s="51"/>
      <c r="D74" s="51"/>
      <c r="E74" s="51"/>
      <c r="F74" s="66" t="str">
        <v>Isolatie van de gevel</v>
      </c>
    </row>
    <row r="75" spans="1:6" s="68" customFormat="1">
      <c r="A75" s="51"/>
      <c r="B75" s="51"/>
      <c r="C75" s="51"/>
      <c r="D75" s="51"/>
      <c r="E75" s="51"/>
      <c r="F75" s="66" t="str">
        <v>Lucht, Geluid en Wind</v>
      </c>
    </row>
    <row r="76" spans="1:6" s="68" customFormat="1">
      <c r="A76" s="51"/>
      <c r="B76" s="51"/>
      <c r="C76" s="51"/>
      <c r="D76" s="51"/>
      <c r="E76" s="51"/>
      <c r="F76" s="66" t="str">
        <v>Maatsysteem (stramien) gevel</v>
      </c>
    </row>
    <row r="77" spans="1:6" s="68" customFormat="1">
      <c r="A77" s="51"/>
      <c r="B77" s="51"/>
      <c r="C77" s="51"/>
      <c r="D77" s="51"/>
      <c r="E77" s="51"/>
      <c r="F77" s="66" t="str">
        <v xml:space="preserve">Meet- en regeltechniek voor installaties </v>
      </c>
    </row>
    <row r="78" spans="1:6" s="68" customFormat="1">
      <c r="A78" s="51"/>
      <c r="B78" s="51"/>
      <c r="C78" s="51"/>
      <c r="D78" s="51"/>
      <c r="E78" s="51"/>
      <c r="F78" s="66" t="str">
        <v>Mogelijkheid buitenruimte aan de gevel</v>
      </c>
    </row>
    <row r="79" spans="1:6" s="68" customFormat="1">
      <c r="A79" s="51"/>
      <c r="B79" s="51"/>
      <c r="C79" s="51"/>
      <c r="D79" s="51"/>
      <c r="E79" s="51"/>
      <c r="F79" s="66" t="str">
        <v>Nabijheid Openbaar vervoer</v>
      </c>
    </row>
    <row r="80" spans="1:6" s="68" customFormat="1">
      <c r="A80" s="51"/>
      <c r="B80" s="51"/>
      <c r="C80" s="51"/>
      <c r="D80" s="51"/>
      <c r="E80" s="51"/>
      <c r="F80" s="66" t="str">
        <v>Openbare veiligheid</v>
      </c>
    </row>
    <row r="81" spans="1:6" s="68" customFormat="1">
      <c r="A81" s="51"/>
      <c r="B81" s="51"/>
      <c r="C81" s="51"/>
      <c r="D81" s="51"/>
      <c r="E81" s="51"/>
      <c r="F81" s="66" t="str">
        <v>Overdimensionering bouwkundige voorzieningen installatie</v>
      </c>
    </row>
    <row r="82" spans="1:6" s="68" customFormat="1">
      <c r="A82" s="51"/>
      <c r="B82" s="51"/>
      <c r="C82" s="51"/>
      <c r="D82" s="51"/>
      <c r="E82" s="51"/>
      <c r="F82" s="66" t="str">
        <v>Overdimensionering capaciteit installaties en distributie</v>
      </c>
    </row>
    <row r="83" spans="1:6" s="68" customFormat="1">
      <c r="A83" s="51"/>
      <c r="B83" s="51"/>
      <c r="C83" s="51"/>
      <c r="D83" s="51"/>
      <c r="E83" s="51"/>
      <c r="F83" s="66" t="str">
        <v xml:space="preserve">Overdimensionering constructie </v>
      </c>
    </row>
    <row r="84" spans="1:6" s="68" customFormat="1">
      <c r="A84" s="51"/>
      <c r="B84" s="51"/>
      <c r="C84" s="51"/>
      <c r="D84" s="51"/>
      <c r="E84" s="51"/>
      <c r="F84" s="66" t="str">
        <v>Overdimensionering draagvermogen vloeren</v>
      </c>
    </row>
    <row r="85" spans="1:6" s="68" customFormat="1">
      <c r="A85" s="51"/>
      <c r="B85" s="51"/>
      <c r="C85" s="51"/>
      <c r="D85" s="51"/>
      <c r="E85" s="51"/>
      <c r="F85" s="66" t="str">
        <v>Overdimensionering ruimte/oppervlak</v>
      </c>
    </row>
    <row r="86" spans="1:6" s="68" customFormat="1">
      <c r="A86" s="51"/>
      <c r="B86" s="51"/>
      <c r="C86" s="51"/>
      <c r="D86" s="51"/>
      <c r="E86" s="51"/>
      <c r="F86" s="66" t="str">
        <v>Parkeren auto</v>
      </c>
    </row>
    <row r="87" spans="1:6">
      <c r="E87" s="14"/>
      <c r="F87" s="64" t="str">
        <v>Parkeren fiets</v>
      </c>
    </row>
    <row r="88" spans="1:6">
      <c r="E88" s="14"/>
      <c r="F88" s="64" t="str">
        <v>Positionering leidingzones en schachten</v>
      </c>
    </row>
    <row r="89" spans="1:6">
      <c r="E89" s="14"/>
      <c r="F89" s="64" t="str">
        <v>Positionering obstakels draagstructuur</v>
      </c>
    </row>
    <row r="90" spans="1:6">
      <c r="E90" s="14"/>
      <c r="F90" s="64" t="str">
        <v>Te openen ramen</v>
      </c>
    </row>
    <row r="91" spans="1:6">
      <c r="E91" s="14"/>
      <c r="F91" s="64" t="str">
        <v>Toegankelijkheid tot technische ruimtes</v>
      </c>
    </row>
    <row r="92" spans="1:6">
      <c r="E92" s="14"/>
      <c r="F92" s="64" t="str">
        <v>Uitbreiding binnen perceel</v>
      </c>
    </row>
    <row r="93" spans="1:6">
      <c r="E93" s="14"/>
      <c r="F93" s="64" t="str">
        <v>Uitbreiding buiten perceel</v>
      </c>
    </row>
    <row r="94" spans="1:6">
      <c r="E94" s="14"/>
      <c r="F94" s="64" t="str">
        <v>Verplaatsbaarheid units</v>
      </c>
    </row>
    <row r="95" spans="1:6">
      <c r="E95" s="14"/>
      <c r="F95" s="64" t="str">
        <v>Verplaatsing gebouwontsluiting</v>
      </c>
    </row>
    <row r="96" spans="1:6">
      <c r="E96" s="14"/>
      <c r="F96" s="64" t="str">
        <v>Verticale uitwisselbaarheid verdiepingen</v>
      </c>
    </row>
    <row r="97" spans="5:6">
      <c r="E97" s="14"/>
      <c r="F97" s="64" t="str">
        <v>Voorzieningen algemeen</v>
      </c>
    </row>
    <row r="98" spans="5:6">
      <c r="E98" s="14"/>
      <c r="F98" s="64" t="str">
        <v>Vrije verdiepingshoogte</v>
      </c>
    </row>
    <row r="99" spans="5:6">
      <c r="E99" s="14"/>
      <c r="F99" s="64" t="str">
        <v>Zelfstandigheid gebruiksunit</v>
      </c>
    </row>
    <row r="100" spans="5:6">
      <c r="E100" s="14"/>
      <c r="F100" s="64" t="str">
        <v>Zichtbaarheid van gebouwentree en gebruiker</v>
      </c>
    </row>
  </sheetData>
  <sheetProtection algorithmName="SHA-512" hashValue="RVkVgBNAMojFioXTqR1XKPSZ/QP+64gqSG4CJUaUM9frFk2KN4ed7C5z6SyF/yhWAaoq/H1hsf4pQ6ZOKAJt4g==" saltValue="PbmE2xVsm8nzGHR4UwtHWA==" spinCount="100000" sheet="1" objects="1" scenarios="1" selectLockedCells="1" selectUnlockedCells="1"/>
  <autoFilter ref="B2:Q52" xr:uid="{8A76E1A3-B211-400A-9211-99EA07153664}">
    <sortState xmlns:xlrd2="http://schemas.microsoft.com/office/spreadsheetml/2017/richdata2" ref="B3:Q49">
      <sortCondition ref="E2:E49"/>
    </sortState>
  </autoFilter>
  <mergeCells count="4">
    <mergeCell ref="R2:R3"/>
    <mergeCell ref="S2:S3"/>
    <mergeCell ref="T2:T3"/>
    <mergeCell ref="R26:S26"/>
  </mergeCells>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7A132-EFD5-4666-B068-E6027E4A7631}">
  <sheetPr>
    <tabColor rgb="FF002060"/>
  </sheetPr>
  <dimension ref="B1:B4"/>
  <sheetViews>
    <sheetView showGridLines="0" showRowColHeaders="0" workbookViewId="0">
      <pane ySplit="5" topLeftCell="A7" activePane="bottomLeft" state="frozen"/>
      <selection pane="bottomLeft" activeCell="P14" sqref="P14"/>
    </sheetView>
  </sheetViews>
  <sheetFormatPr defaultRowHeight="14.45"/>
  <cols>
    <col min="1" max="1" width="2.28515625" customWidth="1"/>
  </cols>
  <sheetData>
    <row r="1" spans="2:2">
      <c r="B1" t="s">
        <v>500</v>
      </c>
    </row>
    <row r="2" spans="2:2">
      <c r="B2" t="s">
        <v>501</v>
      </c>
    </row>
    <row r="3" spans="2:2">
      <c r="B3" t="s">
        <v>502</v>
      </c>
    </row>
    <row r="4" spans="2:2">
      <c r="B4" t="s">
        <v>503</v>
      </c>
    </row>
  </sheetData>
  <sheetProtection algorithmName="SHA-512" hashValue="GgYz6KD6NaBoOZ/6dSYClLZIhMCASrbeNo6M+VkKLXSQaCRXZULci3FB6EfvP1pp9Nj4YPy0bnY5KT0xh2AhdA==" saltValue="9XuCw6sPCjoG8Gc5c8qyOg==" spinCount="100000" sheet="1" objects="1" scenarios="1" selectLockedCells="1" selectUnlockedCell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F2A12B231D194687A739496578220B" ma:contentTypeVersion="18" ma:contentTypeDescription="Een nieuw document maken." ma:contentTypeScope="" ma:versionID="e344b9a0c7ba73da8917767bf81928aa">
  <xsd:schema xmlns:xsd="http://www.w3.org/2001/XMLSchema" xmlns:xs="http://www.w3.org/2001/XMLSchema" xmlns:p="http://schemas.microsoft.com/office/2006/metadata/properties" xmlns:ns2="0e89882f-b914-43a4-b7a7-3a7891b2d616" xmlns:ns3="44012b7d-02f8-43e6-8cac-d569919209ad" targetNamespace="http://schemas.microsoft.com/office/2006/metadata/properties" ma:root="true" ma:fieldsID="43691187caa2269d0f4f1bdcb9ffe0e2" ns2:_="" ns3:_="">
    <xsd:import namespace="0e89882f-b914-43a4-b7a7-3a7891b2d616"/>
    <xsd:import namespace="44012b7d-02f8-43e6-8cac-d569919209ad"/>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89882f-b914-43a4-b7a7-3a7891b2d6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761fd13a-52b1-485b-ba5b-ae6febacd0fb"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012b7d-02f8-43e6-8cac-d569919209ad"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25a019e8-9d59-40d8-9bb2-aef4ef6df99b}" ma:internalName="TaxCatchAll" ma:showField="CatchAllData" ma:web="44012b7d-02f8-43e6-8cac-d569919209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89882f-b914-43a4-b7a7-3a7891b2d616">
      <Terms xmlns="http://schemas.microsoft.com/office/infopath/2007/PartnerControls"/>
    </lcf76f155ced4ddcb4097134ff3c332f>
    <TaxCatchAll xmlns="44012b7d-02f8-43e6-8cac-d569919209ad" xsi:nil="true"/>
    <SharedWithUsers xmlns="44012b7d-02f8-43e6-8cac-d569919209ad">
      <UserInfo>
        <DisplayName>Lineke van Hooijdonk</DisplayName>
        <AccountId>21</AccountId>
        <AccountType/>
      </UserInfo>
      <UserInfo>
        <DisplayName>Marijn Emanuel</DisplayName>
        <AccountId>18</AccountId>
        <AccountType/>
      </UserInfo>
    </SharedWithUsers>
  </documentManagement>
</p:properties>
</file>

<file path=customXml/itemProps1.xml><?xml version="1.0" encoding="utf-8"?>
<ds:datastoreItem xmlns:ds="http://schemas.openxmlformats.org/officeDocument/2006/customXml" ds:itemID="{29DFBBA8-C244-4060-BB5F-8B92D920383B}"/>
</file>

<file path=customXml/itemProps2.xml><?xml version="1.0" encoding="utf-8"?>
<ds:datastoreItem xmlns:ds="http://schemas.openxmlformats.org/officeDocument/2006/customXml" ds:itemID="{583FA6E2-2940-4452-B737-60F0CCD13545}"/>
</file>

<file path=customXml/itemProps3.xml><?xml version="1.0" encoding="utf-8"?>
<ds:datastoreItem xmlns:ds="http://schemas.openxmlformats.org/officeDocument/2006/customXml" ds:itemID="{DCB321CC-752F-4C33-90F9-D110ADCF9FA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Ruben Zonnevijlle</dc:creator>
  <cp:keywords/>
  <dc:description/>
  <cp:lastModifiedBy>Harry Hoiting</cp:lastModifiedBy>
  <cp:revision/>
  <dcterms:created xsi:type="dcterms:W3CDTF">2022-07-13T08:21:46Z</dcterms:created>
  <dcterms:modified xsi:type="dcterms:W3CDTF">2025-02-21T07:39:05Z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0x0101001EF2A12B231D194687A739496578220B</vt:lpwstr>
  </property>
  <property fmtid="{D5CDD505-2E9C-101B-9397-08002B2CF9AE}" pid="3" name="MediaServiceImageTags">
    <vt:lpwstr/>
  </property>
</Properties>
</file>