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adviseurs.sharepoint.com/sites/WEKennisInnovatie/Gedeelde documenten/General/Inhoudelijk/MPG/2. Richtlijnen en docs NMD site/2024 03 mrt - Wijzigingsvoorstel BPM/"/>
    </mc:Choice>
  </mc:AlternateContent>
  <xr:revisionPtr revIDLastSave="44" documentId="8_{5BA867B1-CA4F-4488-B01F-B91B8E700FE6}" xr6:coauthVersionLast="47" xr6:coauthVersionMax="47" xr10:uidLastSave="{E3F42381-4BA9-4F91-86E5-7550313A1217}"/>
  <bookViews>
    <workbookView xWindow="-108" yWindow="-108" windowWidth="23256" windowHeight="12456" tabRatio="885" xr2:uid="{C8478E28-5EC4-416A-B155-3F27D5797EC9}"/>
  </bookViews>
  <sheets>
    <sheet name="Invulblad" sheetId="3" r:id="rId1"/>
  </sheets>
  <externalReferences>
    <externalReference r:id="rId2"/>
  </externalReferences>
  <definedNames>
    <definedName name="BENG1_eis_BENG1_Als_Ag_kleiner_grenswaarde1">[1]tabellen!$C$294:$S$294</definedName>
    <definedName name="BENG1_eis_C1">[1]tabellen!$C$296:$S$296</definedName>
    <definedName name="BENG1_eis_C2">[1]tabellen!$C$297:$S$297</definedName>
    <definedName name="BENG1_eis_C3">[1]tabellen!$C$298:$S$298</definedName>
    <definedName name="BENG1_eis_C4">[1]tabellen!$C$300:$S$300</definedName>
    <definedName name="BENG1_eis_C5">[1]tabellen!$C$301:$S$301</definedName>
    <definedName name="BENG1_eis_C6">[1]tabellen!$C$302:$S$302</definedName>
    <definedName name="BENG1_eis_gebruiksfuncties">[1]tabellen!$C$289:$S$289</definedName>
    <definedName name="BENG1_eis_grenswaarde1_Als_Ag">[1]tabellen!$C$291:$S$291</definedName>
    <definedName name="BENG1_eis_grenswaarde2_Als_Ag">[1]tabellen!$C$292:$S$292</definedName>
    <definedName name="circulair_materiaalgebruik">[1]tabellen!$C$59:$C$63</definedName>
    <definedName name="CO2_GPR_score_6">[1]tabellen_EMD!$D$74:$K$85</definedName>
    <definedName name="doorkruisingen_keuzes">'[1]Tabellen hergebruikspotentie2.0'!$C$26:$C$30</definedName>
    <definedName name="doorkruisingen_scores">'[1]Tabellen hergebruikspotentie2.0'!$E$26:$E$30</definedName>
    <definedName name="doorkruisingen_toelichting">'[1]Tabellen hergebruikspotentie2.0'!$F$26:$F$30</definedName>
    <definedName name="DPG_D_GPR_score_10">[1]tabellen_EMD!$M$158:$T$169</definedName>
    <definedName name="DPG_D_GPR_score_6">[1]tabellen_EMD!$D$158:$K$169</definedName>
    <definedName name="DPG_E_GPR_score_10">[1]tabellen_EMD!$M$126:$T$137</definedName>
    <definedName name="DPG_E_GPR_score_6">[1]tabellen_EMD!$D$126:$K$137</definedName>
    <definedName name="Energie_DPG_Score_10">[1]tabellen_EMD!$M$158:$T$169</definedName>
    <definedName name="Energie_DPG_Score_6">[1]tabellen_EMD!$D$158:$K$169</definedName>
    <definedName name="energiedragers_EP_CO2">[1]tabellen_EMD!$C$218:$K$226</definedName>
    <definedName name="energiedragers_EP_CO2_lijst">[1]tabellen_EMD!$C$219:$C$226</definedName>
    <definedName name="energiedragers_EP_CO2_titel">[1]tabellen_EMD!$C$218:$K$218</definedName>
    <definedName name="energiedragers_EP_eenheden">[1]tabellen_EMD!$C$196:$Z$204</definedName>
    <definedName name="energiedragers_EP_eenheden_titel">[1]tabellen_EMD!$C$196:$Z$196</definedName>
    <definedName name="energiedragers_EP_lijst">[1]tabellen_EMD!$C$186:$C$193</definedName>
    <definedName name="energiedragers_EP_omrekenen">[1]tabellen_EMD!$C$207:$Z$215</definedName>
    <definedName name="energiedragers_EP_omrekenen_titel">[1]tabellen_EMD!$C$207:$Z$207</definedName>
    <definedName name="energiedragers_EP_PEF">[1]tabellen_EMD!$C$185:$Z$193</definedName>
    <definedName name="energiedragers_EP_PEF_titel">[1]tabellen_EMD!$C$185:$Z$185</definedName>
    <definedName name="EP_methode">[1]tabellen_EMD!$D$16:$H$16</definedName>
    <definedName name="EP_Methode_BRON_per_GPR_Versie">[1]tabellen_EMD!$D$41:$K$41</definedName>
    <definedName name="EP_Methode_BRON_per_GPR_Versie_Eenheid">[1]tabellen_EMD!$D$42:$K$42</definedName>
    <definedName name="EP_Methode_DOEL_per_GPR_Versie">[1]tabellen_EMD!$C$21:$H$29</definedName>
    <definedName name="EP_Methode_DOEL_per_GPR_Versie_titel">[1]tabellen_EMD!$C$20:$H$20</definedName>
    <definedName name="EP_methode_eenheid">[1]tabellen_EMD!$D$17:$H$17</definedName>
    <definedName name="EP_versie_scope_functie">'[1]EP naar GPR4'!$AY$24</definedName>
    <definedName name="EP_versie_scope_functie_methode">'[1]EP naar GPR4'!$AY$25</definedName>
    <definedName name="Gebruiksfuncties">[1]tabellen_EMD!$C$58:$C$69</definedName>
    <definedName name="Gebruiksfuncties_CPG">[1]tabellen!$F$66:$O$66</definedName>
    <definedName name="Gebruiksfuncties_CPG_1.7">[1]tabellen!$F$134:$Q$134</definedName>
    <definedName name="GPR_scope">[1]tabellen_EMD!$D$11:$G$11</definedName>
    <definedName name="GPR_scope_keuzelijst">[1]tabellen_EMD!$O$11</definedName>
    <definedName name="GPR_scope_W_U">[1]tabellen_EMD!$D$12:$G$12</definedName>
    <definedName name="GPR_scope_W_U_keuzelijst">[1]tabellen_EMD!$O$12</definedName>
    <definedName name="GPR_Versie_En_EP_Methode">[1]tabellen_EMD!$D$43:$K$43</definedName>
    <definedName name="GPR_Versie_en_NMD">[1]tabellen_EMD!$D$91:$K$91</definedName>
    <definedName name="GPR_versie_keuzelijst">[1]tabellen_EMD!$O$8</definedName>
    <definedName name="GPR_Versies">[1]tabellen_EMD!$D$40:$K$40</definedName>
    <definedName name="GPR4.3">[1]tabellen_EMD!$E$8</definedName>
    <definedName name="GPR4.4">[1]tabellen_EMD!$F$8</definedName>
    <definedName name="grenzen_standaard_bouwjaarklassen">[1]tabellen!$F$313:$K$313</definedName>
    <definedName name="grenzen_standaard_C1">[1]tabellen!$F$320:$K$320</definedName>
    <definedName name="grenzen_standaard_C2">[1]tabellen!$F$321:$K$321</definedName>
    <definedName name="grenzen_standaard_gebruiksfuncties_bouwjaarklassen">[1]tabellen!$F$314:$K$314</definedName>
    <definedName name="grenzen_standaard_grenswaarde">[1]tabellen!$F$316:$K$316</definedName>
    <definedName name="grenzen_standaard_standaard">[1]tabellen!$F$318:$K$318</definedName>
    <definedName name="ISSO_75.3">[1]tabellen_EMD!$G$16</definedName>
    <definedName name="kwaliteitsfactor_keuzes">'[1]Tabellen hergebruikspotentie2.0'!$C$42:$C$46</definedName>
    <definedName name="kwaliteitsfactor_scores">'[1]Tabellen hergebruikspotentie2.0'!$E$42:$E$46</definedName>
    <definedName name="kwaliteitsfactor_toelichting">'[1]Tabellen hergebruikspotentie2.0'!$F$42:$F$46</definedName>
    <definedName name="Lagen_van_Brand_keuzes">'[1]Tabellen hergebruikspotentie2.0'!$C$59:$C$64</definedName>
    <definedName name="Lagen_van_Brand_toelichting">'[1]Tabellen hergebruikspotentie2.0'!$F$59:$F$64</definedName>
    <definedName name="marktwaarde_keuzes">'[1]Tabellen hergebruikspotentie2.0'!$C$50:$C$55</definedName>
    <definedName name="marktwaarde_scores">'[1]Tabellen hergebruikspotentie2.0'!$E$50:$E$55</definedName>
    <definedName name="marktwaarde_toelichting">'[1]Tabellen hergebruikspotentie2.0'!$F$50:$F$55</definedName>
    <definedName name="MPG_factor_a">[1]tabellen_EMD!$D$93:$K$104</definedName>
    <definedName name="MPG_factor_b">[1]tabellen_EMD!$M$93:$T$104</definedName>
    <definedName name="MPG_punten_10">[1]tabellen_EMD!$M$109:$T$120</definedName>
    <definedName name="MPG_punten_10_titels">[1]tabellen_EMD!$M$108:$T$108</definedName>
    <definedName name="MPG_punten_6">[1]tabellen_EMD!$C$107:$K$120</definedName>
    <definedName name="MPG_punten_6_titels">[1]tabellen_EMD!$C$108:$K$108</definedName>
    <definedName name="MPG_punten_lijst">[1]tabellen_EMD!$C$109:$C$120</definedName>
    <definedName name="NEN_7120">[1]tabellen_EMD!$E$16</definedName>
    <definedName name="NTA_8800">[1]tabellen_EMD!$F$16</definedName>
    <definedName name="Prim_Energie_GPR_Score_10">[1]tabellen_EMD!$M$58:$T$69</definedName>
    <definedName name="Prim_Energie_GPR_Score_6">[1]tabellen_EMD!$D$58:$K$69</definedName>
    <definedName name="randopsluiting_keuzes">'[1]Tabellen hergebruikspotentie2.0'!$C$34:$C$38</definedName>
    <definedName name="randopsluiting_scores">'[1]Tabellen hergebruikspotentie2.0'!$E$34:$E$38</definedName>
    <definedName name="randopsluiting_toelichting">'[1]Tabellen hergebruikspotentie2.0'!$F$34:$F$38</definedName>
    <definedName name="tabel_CirculariteitsPrestatie_Gebouw_1.7">[1]tabellen!$F$134:$Q$151</definedName>
    <definedName name="tabel_CirculariteitsPrestatie_Gebouw_1.8_BESTAAND">[1]tabellen!$F$100:$O$131</definedName>
    <definedName name="tabel_CirculariteitsPrestatie_Gebouw_1.8_NIEUW">[1]tabellen!$F$66:$O$97</definedName>
    <definedName name="tabel_CPG_startkolom_1.7">[1]tabellen!$F$134:$F$151</definedName>
    <definedName name="tabel_CPG_startkolom_1.8_BESTAAND">[1]tabellen!$F$100:$F$131</definedName>
    <definedName name="tabel_CPG_startkolom_1.8_NIEUW">[1]tabellen!$F$66:$F$97</definedName>
    <definedName name="toegankelijkheid_verbinding_keuzes">'[1]Tabellen hergebruikspotentie2.0'!$C$16:$C$22</definedName>
    <definedName name="toegankelijkheid_verbinding_scores">'[1]Tabellen hergebruikspotentie2.0'!$E$16:$E$22</definedName>
    <definedName name="toegankelijkheid_verbinding_toelichting">'[1]Tabellen hergebruikspotentie2.0'!$F$16:$F$22</definedName>
    <definedName name="type_verbinding_keuzes">'[1]Tabellen hergebruikspotentie2.0'!$C$6:$C$12</definedName>
    <definedName name="type_verbinding_scores">'[1]Tabellen hergebruikspotentie2.0'!$E$6:$E$12</definedName>
    <definedName name="type_verbinding_toelichting">'[1]Tabellen hergebruikspotentie2.0'!$F$6:$F$12</definedName>
    <definedName name="ventilatiesystemen">[1]tabellen!$C$183:$C$188</definedName>
    <definedName name="voorbeeldgebouwen">[1]tabellen!$F$156:$CO$156</definedName>
    <definedName name="voorbeeldgebouwen_Ag">[1]tabellen!$F$159:$CO$159</definedName>
    <definedName name="voorbeeldgebouwen_gebruiksfuncties">[1]tabellen!$F$157:$CO$157</definedName>
    <definedName name="voorbeeldgebouwen_m2_bg_vloer">[1]tabellen!$F$161:$CO$161</definedName>
    <definedName name="voorbeeldgebouwen_m2_deur">[1]tabellen!$F$165:$CO$165</definedName>
    <definedName name="voorbeeldgebouwen_m2_dichte_gevel">[1]tabellen!$F$162:$CO$162</definedName>
    <definedName name="voorbeeldgebouwen_m2_plat_dak">[1]tabellen!$F$163:$CO$163</definedName>
    <definedName name="voorbeeldgebouwen_m2_raam">[1]tabellen!$F$164:$CO$164</definedName>
    <definedName name="warmtebehoefte_plus_koudebehoefte_ventsysC1_EP1_C">[1]tabellen!$C$281:$S$281</definedName>
    <definedName name="warmtebehoefte_plus_koudebehoefte_ventsysC1_EP1_gebruiksfuncties">[1]tabellen!$C$279:$S$279</definedName>
    <definedName name="warmtebehoefte_plus_koudebehoefte_ventsysC1_EP1_n">[1]tabellen!$C$282:$S$282</definedName>
    <definedName name="warmtebehoefte_plus_koudebehoefte_ventsysC1_EP1_snijpunt">[1]tabellen!$C$280:$S$280</definedName>
    <definedName name="warmtebehoefte_verwarming_C">[1]tabellen!$C$190:$S$195</definedName>
    <definedName name="warmtebehoefte_verwarming_gebruiksfuncties">[1]tabellen!$C$180:$S$180</definedName>
    <definedName name="warmtebehoefte_verwarming_n">[1]tabellen!$C$197:$S$202</definedName>
    <definedName name="warmtebehoefte_verwarming_ondergrens">[1]tabellen!$G$174</definedName>
    <definedName name="warmtebehoefte_verwarming_snijpunt">[1]tabellen!$C$183:$S$188</definedName>
    <definedName name="warmtebehoefte_verwarming_woning_utiliteitsgebouw">[1]tabellen!$C$181:$S$181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2" i="3" l="1"/>
  <c r="BK22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98" i="3"/>
  <c r="BL99" i="3"/>
  <c r="BL100" i="3"/>
  <c r="BL101" i="3"/>
  <c r="BL102" i="3"/>
  <c r="BL103" i="3"/>
  <c r="BL104" i="3"/>
  <c r="BL105" i="3"/>
  <c r="BL106" i="3"/>
  <c r="BL107" i="3"/>
  <c r="BL108" i="3"/>
  <c r="BL109" i="3"/>
  <c r="BL110" i="3"/>
  <c r="BL111" i="3"/>
  <c r="BL112" i="3"/>
  <c r="BL113" i="3"/>
  <c r="BL114" i="3"/>
  <c r="BL115" i="3"/>
  <c r="BL116" i="3"/>
  <c r="BL117" i="3"/>
  <c r="BL118" i="3"/>
  <c r="BL119" i="3"/>
  <c r="BL120" i="3"/>
  <c r="BL121" i="3"/>
  <c r="BL23" i="3"/>
  <c r="BI24" i="3"/>
  <c r="AU24" i="3"/>
  <c r="AU23" i="3"/>
  <c r="AU25" i="3"/>
  <c r="AU26" i="3"/>
  <c r="AU27" i="3"/>
  <c r="AU28" i="3"/>
  <c r="AU29" i="3"/>
  <c r="AU30" i="3"/>
  <c r="AU31" i="3"/>
  <c r="AU32" i="3"/>
  <c r="AU33" i="3"/>
  <c r="AU34" i="3"/>
  <c r="AU35" i="3"/>
  <c r="AU22" i="3"/>
  <c r="BB22" i="3"/>
  <c r="BK24" i="3"/>
  <c r="BB24" i="3" s="1"/>
  <c r="BL24" i="3" s="1"/>
  <c r="N29" i="3"/>
  <c r="BQ29" i="3" s="1"/>
  <c r="N22" i="3"/>
  <c r="BQ22" i="3" s="1"/>
  <c r="N23" i="3"/>
  <c r="BQ23" i="3" s="1"/>
  <c r="N24" i="3"/>
  <c r="BQ24" i="3" s="1"/>
  <c r="N25" i="3"/>
  <c r="BQ25" i="3" s="1"/>
  <c r="N26" i="3"/>
  <c r="BQ26" i="3" s="1"/>
  <c r="N27" i="3"/>
  <c r="BQ27" i="3" s="1"/>
  <c r="N28" i="3"/>
  <c r="BQ28" i="3" s="1"/>
  <c r="N30" i="3"/>
  <c r="BQ30" i="3" s="1"/>
  <c r="N31" i="3"/>
  <c r="BQ31" i="3" s="1"/>
  <c r="N32" i="3"/>
  <c r="BQ32" i="3" s="1"/>
  <c r="N33" i="3"/>
  <c r="BQ33" i="3" s="1"/>
  <c r="N34" i="3"/>
  <c r="BQ34" i="3" s="1"/>
  <c r="N35" i="3"/>
  <c r="BQ35" i="3" s="1"/>
  <c r="N36" i="3"/>
  <c r="BQ36" i="3" s="1"/>
  <c r="N37" i="3"/>
  <c r="BQ37" i="3" s="1"/>
  <c r="N38" i="3"/>
  <c r="BQ38" i="3" s="1"/>
  <c r="N39" i="3"/>
  <c r="BQ39" i="3" s="1"/>
  <c r="N40" i="3"/>
  <c r="BQ40" i="3" s="1"/>
  <c r="N41" i="3"/>
  <c r="BQ41" i="3" s="1"/>
  <c r="N42" i="3"/>
  <c r="BQ42" i="3" s="1"/>
  <c r="N43" i="3"/>
  <c r="BQ43" i="3" s="1"/>
  <c r="N44" i="3"/>
  <c r="BQ44" i="3" s="1"/>
  <c r="N45" i="3"/>
  <c r="BQ45" i="3" s="1"/>
  <c r="N46" i="3"/>
  <c r="BQ46" i="3" s="1"/>
  <c r="N47" i="3"/>
  <c r="BQ47" i="3" s="1"/>
  <c r="N48" i="3"/>
  <c r="BQ48" i="3" s="1"/>
  <c r="N49" i="3"/>
  <c r="BQ49" i="3" s="1"/>
  <c r="N50" i="3"/>
  <c r="BQ50" i="3" s="1"/>
  <c r="N51" i="3"/>
  <c r="BQ51" i="3" s="1"/>
  <c r="N52" i="3"/>
  <c r="BQ52" i="3" s="1"/>
  <c r="N53" i="3"/>
  <c r="BQ53" i="3" s="1"/>
  <c r="N54" i="3"/>
  <c r="BQ54" i="3" s="1"/>
  <c r="N55" i="3"/>
  <c r="BQ55" i="3" s="1"/>
  <c r="N56" i="3"/>
  <c r="BQ56" i="3" s="1"/>
  <c r="N57" i="3"/>
  <c r="BQ57" i="3" s="1"/>
  <c r="N58" i="3"/>
  <c r="BQ58" i="3" s="1"/>
  <c r="N59" i="3"/>
  <c r="BQ59" i="3" s="1"/>
  <c r="N60" i="3"/>
  <c r="BQ60" i="3" s="1"/>
  <c r="N61" i="3"/>
  <c r="BQ61" i="3" s="1"/>
  <c r="N62" i="3"/>
  <c r="BQ62" i="3" s="1"/>
  <c r="N63" i="3"/>
  <c r="BQ63" i="3" s="1"/>
  <c r="N64" i="3"/>
  <c r="BQ64" i="3" s="1"/>
  <c r="N65" i="3"/>
  <c r="BQ65" i="3" s="1"/>
  <c r="N66" i="3"/>
  <c r="BQ66" i="3" s="1"/>
  <c r="N67" i="3"/>
  <c r="BQ67" i="3" s="1"/>
  <c r="N68" i="3"/>
  <c r="BQ68" i="3" s="1"/>
  <c r="N69" i="3"/>
  <c r="BQ69" i="3" s="1"/>
  <c r="N70" i="3"/>
  <c r="BQ70" i="3" s="1"/>
  <c r="N71" i="3"/>
  <c r="BQ71" i="3" s="1"/>
  <c r="N72" i="3"/>
  <c r="BQ72" i="3" s="1"/>
  <c r="N73" i="3"/>
  <c r="BQ73" i="3" s="1"/>
  <c r="N74" i="3"/>
  <c r="BQ74" i="3" s="1"/>
  <c r="N75" i="3"/>
  <c r="BQ75" i="3" s="1"/>
  <c r="N76" i="3"/>
  <c r="BQ76" i="3" s="1"/>
  <c r="N77" i="3"/>
  <c r="BQ77" i="3" s="1"/>
  <c r="N78" i="3"/>
  <c r="BQ78" i="3" s="1"/>
  <c r="N79" i="3"/>
  <c r="BQ79" i="3" s="1"/>
  <c r="N80" i="3"/>
  <c r="BQ80" i="3" s="1"/>
  <c r="N81" i="3"/>
  <c r="BQ81" i="3" s="1"/>
  <c r="N82" i="3"/>
  <c r="BQ82" i="3" s="1"/>
  <c r="N83" i="3"/>
  <c r="BQ83" i="3" s="1"/>
  <c r="N84" i="3"/>
  <c r="BQ84" i="3" s="1"/>
  <c r="N85" i="3"/>
  <c r="BQ85" i="3" s="1"/>
  <c r="N86" i="3"/>
  <c r="BQ86" i="3" s="1"/>
  <c r="N87" i="3"/>
  <c r="BQ87" i="3" s="1"/>
  <c r="N88" i="3"/>
  <c r="BQ88" i="3" s="1"/>
  <c r="N89" i="3"/>
  <c r="BQ89" i="3" s="1"/>
  <c r="N90" i="3"/>
  <c r="BQ90" i="3" s="1"/>
  <c r="N91" i="3"/>
  <c r="BQ91" i="3" s="1"/>
  <c r="N92" i="3"/>
  <c r="BQ92" i="3" s="1"/>
  <c r="N93" i="3"/>
  <c r="BQ93" i="3" s="1"/>
  <c r="N94" i="3"/>
  <c r="BQ94" i="3" s="1"/>
  <c r="N95" i="3"/>
  <c r="BQ95" i="3" s="1"/>
  <c r="N96" i="3"/>
  <c r="BQ96" i="3" s="1"/>
  <c r="N97" i="3"/>
  <c r="BQ97" i="3" s="1"/>
  <c r="N98" i="3"/>
  <c r="BQ98" i="3" s="1"/>
  <c r="N99" i="3"/>
  <c r="BQ99" i="3" s="1"/>
  <c r="N100" i="3"/>
  <c r="BQ100" i="3" s="1"/>
  <c r="N101" i="3"/>
  <c r="BQ101" i="3" s="1"/>
  <c r="N102" i="3"/>
  <c r="BQ102" i="3" s="1"/>
  <c r="N103" i="3"/>
  <c r="BQ103" i="3" s="1"/>
  <c r="N104" i="3"/>
  <c r="BQ104" i="3" s="1"/>
  <c r="N105" i="3"/>
  <c r="BQ105" i="3" s="1"/>
  <c r="N106" i="3"/>
  <c r="BQ106" i="3" s="1"/>
  <c r="N107" i="3"/>
  <c r="BQ107" i="3" s="1"/>
  <c r="N108" i="3"/>
  <c r="BQ108" i="3" s="1"/>
  <c r="N109" i="3"/>
  <c r="BQ109" i="3" s="1"/>
  <c r="N110" i="3"/>
  <c r="BQ110" i="3" s="1"/>
  <c r="N111" i="3"/>
  <c r="BQ111" i="3" s="1"/>
  <c r="N112" i="3"/>
  <c r="BQ112" i="3" s="1"/>
  <c r="N113" i="3"/>
  <c r="BQ113" i="3" s="1"/>
  <c r="N114" i="3"/>
  <c r="BQ114" i="3" s="1"/>
  <c r="N115" i="3"/>
  <c r="BQ115" i="3" s="1"/>
  <c r="N116" i="3"/>
  <c r="BQ116" i="3" s="1"/>
  <c r="N117" i="3"/>
  <c r="BQ117" i="3" s="1"/>
  <c r="N118" i="3"/>
  <c r="BQ118" i="3" s="1"/>
  <c r="N119" i="3"/>
  <c r="BQ119" i="3" s="1"/>
  <c r="N120" i="3"/>
  <c r="BQ120" i="3" s="1"/>
  <c r="N121" i="3"/>
  <c r="BQ121" i="3" s="1"/>
  <c r="J174" i="3"/>
  <c r="L174" i="3" s="1"/>
  <c r="J173" i="3"/>
  <c r="L173" i="3" s="1"/>
  <c r="J172" i="3"/>
  <c r="L172" i="3" s="1"/>
  <c r="J171" i="3"/>
  <c r="L171" i="3" s="1"/>
  <c r="B131" i="3"/>
  <c r="BM121" i="3"/>
  <c r="K121" i="3" s="1"/>
  <c r="BK121" i="3"/>
  <c r="BJ121" i="3"/>
  <c r="BI121" i="3"/>
  <c r="AW121" i="3" s="1"/>
  <c r="BH121" i="3"/>
  <c r="BG121" i="3"/>
  <c r="BB121" i="3"/>
  <c r="AZ121" i="3"/>
  <c r="AY121" i="3"/>
  <c r="AU121" i="3"/>
  <c r="AT121" i="3"/>
  <c r="BP121" i="3" s="1"/>
  <c r="AR121" i="3"/>
  <c r="CA121" i="3" s="1"/>
  <c r="AQ121" i="3"/>
  <c r="AO121" i="3"/>
  <c r="BZ121" i="3" s="1"/>
  <c r="AN121" i="3"/>
  <c r="AL121" i="3"/>
  <c r="BY121" i="3" s="1"/>
  <c r="AK121" i="3"/>
  <c r="AI121" i="3"/>
  <c r="BX121" i="3" s="1"/>
  <c r="AH121" i="3"/>
  <c r="AF121" i="3"/>
  <c r="BW121" i="3" s="1"/>
  <c r="AE121" i="3"/>
  <c r="AC121" i="3"/>
  <c r="BV121" i="3" s="1"/>
  <c r="AB121" i="3"/>
  <c r="Z121" i="3"/>
  <c r="BU121" i="3" s="1"/>
  <c r="Y121" i="3"/>
  <c r="W121" i="3"/>
  <c r="BT121" i="3" s="1"/>
  <c r="V121" i="3"/>
  <c r="T121" i="3"/>
  <c r="BS121" i="3" s="1"/>
  <c r="S121" i="3"/>
  <c r="Q121" i="3"/>
  <c r="BR121" i="3" s="1"/>
  <c r="P121" i="3"/>
  <c r="M121" i="3"/>
  <c r="BN121" i="3" s="1"/>
  <c r="F121" i="3"/>
  <c r="BO121" i="3" s="1"/>
  <c r="BM120" i="3"/>
  <c r="K120" i="3" s="1"/>
  <c r="BK120" i="3"/>
  <c r="BJ120" i="3"/>
  <c r="BI120" i="3"/>
  <c r="AW120" i="3" s="1"/>
  <c r="BH120" i="3"/>
  <c r="BG120" i="3"/>
  <c r="BB120" i="3"/>
  <c r="AZ120" i="3"/>
  <c r="AY120" i="3"/>
  <c r="AU120" i="3"/>
  <c r="AT120" i="3"/>
  <c r="BP120" i="3" s="1"/>
  <c r="AR120" i="3"/>
  <c r="CA120" i="3" s="1"/>
  <c r="AQ120" i="3"/>
  <c r="AO120" i="3"/>
  <c r="BZ120" i="3" s="1"/>
  <c r="AN120" i="3"/>
  <c r="AL120" i="3"/>
  <c r="BY120" i="3" s="1"/>
  <c r="AK120" i="3"/>
  <c r="AI120" i="3"/>
  <c r="BX120" i="3" s="1"/>
  <c r="AH120" i="3"/>
  <c r="AF120" i="3"/>
  <c r="BW120" i="3" s="1"/>
  <c r="AE120" i="3"/>
  <c r="AC120" i="3"/>
  <c r="BV120" i="3" s="1"/>
  <c r="AB120" i="3"/>
  <c r="Z120" i="3"/>
  <c r="Y120" i="3"/>
  <c r="W120" i="3"/>
  <c r="BT120" i="3" s="1"/>
  <c r="V120" i="3"/>
  <c r="T120" i="3"/>
  <c r="BS120" i="3" s="1"/>
  <c r="S120" i="3"/>
  <c r="Q120" i="3"/>
  <c r="BR120" i="3" s="1"/>
  <c r="P120" i="3"/>
  <c r="M120" i="3"/>
  <c r="BN120" i="3" s="1"/>
  <c r="F120" i="3"/>
  <c r="BO120" i="3" s="1"/>
  <c r="BM119" i="3"/>
  <c r="K119" i="3" s="1"/>
  <c r="BK119" i="3"/>
  <c r="BJ119" i="3"/>
  <c r="BI119" i="3"/>
  <c r="AW119" i="3" s="1"/>
  <c r="BH119" i="3"/>
  <c r="BG119" i="3"/>
  <c r="BB119" i="3"/>
  <c r="AZ119" i="3"/>
  <c r="AY119" i="3"/>
  <c r="AU119" i="3"/>
  <c r="AT119" i="3"/>
  <c r="BP119" i="3" s="1"/>
  <c r="AR119" i="3"/>
  <c r="CA119" i="3" s="1"/>
  <c r="AQ119" i="3"/>
  <c r="AO119" i="3"/>
  <c r="BZ119" i="3" s="1"/>
  <c r="AN119" i="3"/>
  <c r="AL119" i="3"/>
  <c r="BY119" i="3" s="1"/>
  <c r="AK119" i="3"/>
  <c r="AI119" i="3"/>
  <c r="BX119" i="3" s="1"/>
  <c r="AH119" i="3"/>
  <c r="AF119" i="3"/>
  <c r="BW119" i="3" s="1"/>
  <c r="AE119" i="3"/>
  <c r="AC119" i="3"/>
  <c r="BV119" i="3" s="1"/>
  <c r="AB119" i="3"/>
  <c r="Z119" i="3"/>
  <c r="BU119" i="3" s="1"/>
  <c r="Y119" i="3"/>
  <c r="W119" i="3"/>
  <c r="BT119" i="3" s="1"/>
  <c r="V119" i="3"/>
  <c r="T119" i="3"/>
  <c r="BS119" i="3" s="1"/>
  <c r="S119" i="3"/>
  <c r="Q119" i="3"/>
  <c r="BR119" i="3" s="1"/>
  <c r="P119" i="3"/>
  <c r="M119" i="3"/>
  <c r="BN119" i="3" s="1"/>
  <c r="F119" i="3"/>
  <c r="BO119" i="3" s="1"/>
  <c r="BM118" i="3"/>
  <c r="K118" i="3" s="1"/>
  <c r="BK118" i="3"/>
  <c r="BJ118" i="3"/>
  <c r="BI118" i="3"/>
  <c r="AW118" i="3" s="1"/>
  <c r="BH118" i="3"/>
  <c r="BG118" i="3"/>
  <c r="BB118" i="3"/>
  <c r="AZ118" i="3"/>
  <c r="AY118" i="3"/>
  <c r="AU118" i="3"/>
  <c r="AT118" i="3"/>
  <c r="BP118" i="3" s="1"/>
  <c r="AR118" i="3"/>
  <c r="CA118" i="3" s="1"/>
  <c r="AQ118" i="3"/>
  <c r="AO118" i="3"/>
  <c r="BZ118" i="3" s="1"/>
  <c r="AN118" i="3"/>
  <c r="AL118" i="3"/>
  <c r="BY118" i="3" s="1"/>
  <c r="AK118" i="3"/>
  <c r="AI118" i="3"/>
  <c r="BX118" i="3" s="1"/>
  <c r="AH118" i="3"/>
  <c r="AF118" i="3"/>
  <c r="BW118" i="3" s="1"/>
  <c r="AE118" i="3"/>
  <c r="AC118" i="3"/>
  <c r="BV118" i="3" s="1"/>
  <c r="AB118" i="3"/>
  <c r="Z118" i="3"/>
  <c r="BU118" i="3" s="1"/>
  <c r="Y118" i="3"/>
  <c r="W118" i="3"/>
  <c r="V118" i="3"/>
  <c r="T118" i="3"/>
  <c r="BS118" i="3" s="1"/>
  <c r="S118" i="3"/>
  <c r="Q118" i="3"/>
  <c r="BR118" i="3" s="1"/>
  <c r="P118" i="3"/>
  <c r="M118" i="3"/>
  <c r="BN118" i="3" s="1"/>
  <c r="F118" i="3"/>
  <c r="BO118" i="3" s="1"/>
  <c r="BM117" i="3"/>
  <c r="K117" i="3" s="1"/>
  <c r="BK117" i="3"/>
  <c r="BJ117" i="3"/>
  <c r="BI117" i="3"/>
  <c r="AW117" i="3" s="1"/>
  <c r="BH117" i="3"/>
  <c r="BG117" i="3"/>
  <c r="BB117" i="3"/>
  <c r="AZ117" i="3"/>
  <c r="AY117" i="3"/>
  <c r="AU117" i="3"/>
  <c r="AT117" i="3"/>
  <c r="BP117" i="3" s="1"/>
  <c r="AR117" i="3"/>
  <c r="CA117" i="3" s="1"/>
  <c r="AQ117" i="3"/>
  <c r="AO117" i="3"/>
  <c r="BZ117" i="3" s="1"/>
  <c r="AN117" i="3"/>
  <c r="AL117" i="3"/>
  <c r="BY117" i="3" s="1"/>
  <c r="AK117" i="3"/>
  <c r="AI117" i="3"/>
  <c r="BX117" i="3" s="1"/>
  <c r="AH117" i="3"/>
  <c r="AF117" i="3"/>
  <c r="BW117" i="3" s="1"/>
  <c r="AE117" i="3"/>
  <c r="AC117" i="3"/>
  <c r="BV117" i="3" s="1"/>
  <c r="AB117" i="3"/>
  <c r="Z117" i="3"/>
  <c r="BU117" i="3" s="1"/>
  <c r="Y117" i="3"/>
  <c r="W117" i="3"/>
  <c r="BT117" i="3" s="1"/>
  <c r="V117" i="3"/>
  <c r="T117" i="3"/>
  <c r="BS117" i="3" s="1"/>
  <c r="S117" i="3"/>
  <c r="Q117" i="3"/>
  <c r="P117" i="3"/>
  <c r="M117" i="3"/>
  <c r="BN117" i="3" s="1"/>
  <c r="F117" i="3"/>
  <c r="BO117" i="3" s="1"/>
  <c r="BM116" i="3"/>
  <c r="K116" i="3" s="1"/>
  <c r="BK116" i="3"/>
  <c r="BJ116" i="3"/>
  <c r="BI116" i="3"/>
  <c r="AW116" i="3" s="1"/>
  <c r="BB116" i="3"/>
  <c r="AZ116" i="3"/>
  <c r="AY116" i="3"/>
  <c r="AU116" i="3"/>
  <c r="AT116" i="3"/>
  <c r="BP116" i="3" s="1"/>
  <c r="AR116" i="3"/>
  <c r="CA116" i="3" s="1"/>
  <c r="AQ116" i="3"/>
  <c r="AO116" i="3"/>
  <c r="BZ116" i="3" s="1"/>
  <c r="AN116" i="3"/>
  <c r="AL116" i="3"/>
  <c r="BY116" i="3" s="1"/>
  <c r="AK116" i="3"/>
  <c r="AI116" i="3"/>
  <c r="BX116" i="3" s="1"/>
  <c r="AH116" i="3"/>
  <c r="AF116" i="3"/>
  <c r="BW116" i="3" s="1"/>
  <c r="AE116" i="3"/>
  <c r="AC116" i="3"/>
  <c r="BV116" i="3" s="1"/>
  <c r="AB116" i="3"/>
  <c r="Z116" i="3"/>
  <c r="BU116" i="3" s="1"/>
  <c r="Y116" i="3"/>
  <c r="W116" i="3"/>
  <c r="BT116" i="3" s="1"/>
  <c r="V116" i="3"/>
  <c r="T116" i="3"/>
  <c r="BS116" i="3" s="1"/>
  <c r="S116" i="3"/>
  <c r="Q116" i="3"/>
  <c r="BR116" i="3" s="1"/>
  <c r="P116" i="3"/>
  <c r="M116" i="3"/>
  <c r="BN116" i="3" s="1"/>
  <c r="F116" i="3"/>
  <c r="BO116" i="3" s="1"/>
  <c r="BM115" i="3"/>
  <c r="K115" i="3" s="1"/>
  <c r="BK115" i="3"/>
  <c r="BJ115" i="3"/>
  <c r="BI115" i="3"/>
  <c r="AW115" i="3" s="1"/>
  <c r="BH115" i="3"/>
  <c r="BG115" i="3"/>
  <c r="BB115" i="3"/>
  <c r="AZ115" i="3"/>
  <c r="AY115" i="3"/>
  <c r="AU115" i="3"/>
  <c r="AT115" i="3"/>
  <c r="BP115" i="3" s="1"/>
  <c r="AR115" i="3"/>
  <c r="CA115" i="3" s="1"/>
  <c r="AQ115" i="3"/>
  <c r="AO115" i="3"/>
  <c r="BZ115" i="3" s="1"/>
  <c r="AN115" i="3"/>
  <c r="AL115" i="3"/>
  <c r="BY115" i="3" s="1"/>
  <c r="AK115" i="3"/>
  <c r="AI115" i="3"/>
  <c r="BX115" i="3" s="1"/>
  <c r="AH115" i="3"/>
  <c r="AF115" i="3"/>
  <c r="BW115" i="3" s="1"/>
  <c r="AE115" i="3"/>
  <c r="AC115" i="3"/>
  <c r="BV115" i="3" s="1"/>
  <c r="AB115" i="3"/>
  <c r="Z115" i="3"/>
  <c r="BU115" i="3" s="1"/>
  <c r="Y115" i="3"/>
  <c r="W115" i="3"/>
  <c r="BT115" i="3" s="1"/>
  <c r="V115" i="3"/>
  <c r="T115" i="3"/>
  <c r="BS115" i="3" s="1"/>
  <c r="S115" i="3"/>
  <c r="Q115" i="3"/>
  <c r="P115" i="3"/>
  <c r="M115" i="3"/>
  <c r="BN115" i="3" s="1"/>
  <c r="F115" i="3"/>
  <c r="BO115" i="3" s="1"/>
  <c r="BM114" i="3"/>
  <c r="K114" i="3" s="1"/>
  <c r="BK114" i="3"/>
  <c r="BJ114" i="3"/>
  <c r="BI114" i="3"/>
  <c r="AW114" i="3" s="1"/>
  <c r="BH114" i="3"/>
  <c r="BG114" i="3"/>
  <c r="BB114" i="3"/>
  <c r="AZ114" i="3"/>
  <c r="AY114" i="3"/>
  <c r="AU114" i="3"/>
  <c r="AT114" i="3"/>
  <c r="BP114" i="3" s="1"/>
  <c r="AR114" i="3"/>
  <c r="CA114" i="3" s="1"/>
  <c r="AQ114" i="3"/>
  <c r="AO114" i="3"/>
  <c r="BZ114" i="3" s="1"/>
  <c r="AN114" i="3"/>
  <c r="AL114" i="3"/>
  <c r="BY114" i="3" s="1"/>
  <c r="AK114" i="3"/>
  <c r="AI114" i="3"/>
  <c r="BX114" i="3" s="1"/>
  <c r="AH114" i="3"/>
  <c r="AF114" i="3"/>
  <c r="BW114" i="3" s="1"/>
  <c r="AE114" i="3"/>
  <c r="AC114" i="3"/>
  <c r="BV114" i="3" s="1"/>
  <c r="AB114" i="3"/>
  <c r="Z114" i="3"/>
  <c r="BU114" i="3" s="1"/>
  <c r="Y114" i="3"/>
  <c r="W114" i="3"/>
  <c r="BT114" i="3" s="1"/>
  <c r="V114" i="3"/>
  <c r="T114" i="3"/>
  <c r="BS114" i="3" s="1"/>
  <c r="S114" i="3"/>
  <c r="Q114" i="3"/>
  <c r="P114" i="3"/>
  <c r="M114" i="3"/>
  <c r="BN114" i="3" s="1"/>
  <c r="F114" i="3"/>
  <c r="BO114" i="3" s="1"/>
  <c r="BM113" i="3"/>
  <c r="K113" i="3" s="1"/>
  <c r="BK113" i="3"/>
  <c r="BJ113" i="3"/>
  <c r="BI113" i="3"/>
  <c r="AW113" i="3" s="1"/>
  <c r="BH113" i="3"/>
  <c r="BG113" i="3"/>
  <c r="BB113" i="3"/>
  <c r="AZ113" i="3"/>
  <c r="AY113" i="3"/>
  <c r="AU113" i="3"/>
  <c r="AT113" i="3"/>
  <c r="BP113" i="3" s="1"/>
  <c r="AR113" i="3"/>
  <c r="CA113" i="3" s="1"/>
  <c r="AQ113" i="3"/>
  <c r="AO113" i="3"/>
  <c r="BZ113" i="3" s="1"/>
  <c r="AN113" i="3"/>
  <c r="AL113" i="3"/>
  <c r="BY113" i="3" s="1"/>
  <c r="AK113" i="3"/>
  <c r="AI113" i="3"/>
  <c r="BX113" i="3" s="1"/>
  <c r="AH113" i="3"/>
  <c r="AF113" i="3"/>
  <c r="BW113" i="3" s="1"/>
  <c r="AE113" i="3"/>
  <c r="AC113" i="3"/>
  <c r="BV113" i="3" s="1"/>
  <c r="AB113" i="3"/>
  <c r="Z113" i="3"/>
  <c r="BU113" i="3" s="1"/>
  <c r="Y113" i="3"/>
  <c r="W113" i="3"/>
  <c r="V113" i="3"/>
  <c r="T113" i="3"/>
  <c r="BS113" i="3" s="1"/>
  <c r="S113" i="3"/>
  <c r="Q113" i="3"/>
  <c r="BR113" i="3" s="1"/>
  <c r="P113" i="3"/>
  <c r="M113" i="3"/>
  <c r="BN113" i="3" s="1"/>
  <c r="F113" i="3"/>
  <c r="BO113" i="3" s="1"/>
  <c r="BM112" i="3"/>
  <c r="K112" i="3" s="1"/>
  <c r="BK112" i="3"/>
  <c r="BJ112" i="3"/>
  <c r="BI112" i="3"/>
  <c r="AW112" i="3" s="1"/>
  <c r="BH112" i="3"/>
  <c r="BG112" i="3"/>
  <c r="BB112" i="3"/>
  <c r="AZ112" i="3"/>
  <c r="AY112" i="3"/>
  <c r="AU112" i="3"/>
  <c r="AT112" i="3"/>
  <c r="BP112" i="3" s="1"/>
  <c r="AR112" i="3"/>
  <c r="CA112" i="3" s="1"/>
  <c r="AQ112" i="3"/>
  <c r="AO112" i="3"/>
  <c r="BZ112" i="3" s="1"/>
  <c r="AN112" i="3"/>
  <c r="AL112" i="3"/>
  <c r="BY112" i="3" s="1"/>
  <c r="AK112" i="3"/>
  <c r="AI112" i="3"/>
  <c r="BX112" i="3" s="1"/>
  <c r="AH112" i="3"/>
  <c r="AF112" i="3"/>
  <c r="BW112" i="3" s="1"/>
  <c r="AE112" i="3"/>
  <c r="AC112" i="3"/>
  <c r="BV112" i="3" s="1"/>
  <c r="AB112" i="3"/>
  <c r="Z112" i="3"/>
  <c r="BU112" i="3" s="1"/>
  <c r="Y112" i="3"/>
  <c r="W112" i="3"/>
  <c r="BT112" i="3" s="1"/>
  <c r="V112" i="3"/>
  <c r="T112" i="3"/>
  <c r="BS112" i="3" s="1"/>
  <c r="S112" i="3"/>
  <c r="Q112" i="3"/>
  <c r="P112" i="3"/>
  <c r="M112" i="3"/>
  <c r="BN112" i="3" s="1"/>
  <c r="F112" i="3"/>
  <c r="BO112" i="3" s="1"/>
  <c r="BM111" i="3"/>
  <c r="K111" i="3" s="1"/>
  <c r="BK111" i="3"/>
  <c r="BJ111" i="3"/>
  <c r="BI111" i="3"/>
  <c r="AW111" i="3" s="1"/>
  <c r="BH111" i="3"/>
  <c r="BG111" i="3"/>
  <c r="BB111" i="3"/>
  <c r="AZ111" i="3"/>
  <c r="AY111" i="3"/>
  <c r="AU111" i="3"/>
  <c r="AT111" i="3"/>
  <c r="BP111" i="3" s="1"/>
  <c r="AR111" i="3"/>
  <c r="CA111" i="3" s="1"/>
  <c r="AQ111" i="3"/>
  <c r="AO111" i="3"/>
  <c r="BZ111" i="3" s="1"/>
  <c r="AN111" i="3"/>
  <c r="AL111" i="3"/>
  <c r="BY111" i="3" s="1"/>
  <c r="AK111" i="3"/>
  <c r="AI111" i="3"/>
  <c r="BX111" i="3" s="1"/>
  <c r="AH111" i="3"/>
  <c r="AF111" i="3"/>
  <c r="BW111" i="3" s="1"/>
  <c r="AE111" i="3"/>
  <c r="AC111" i="3"/>
  <c r="BV111" i="3" s="1"/>
  <c r="AB111" i="3"/>
  <c r="Z111" i="3"/>
  <c r="BU111" i="3" s="1"/>
  <c r="Y111" i="3"/>
  <c r="W111" i="3"/>
  <c r="BT111" i="3" s="1"/>
  <c r="V111" i="3"/>
  <c r="T111" i="3"/>
  <c r="BS111" i="3" s="1"/>
  <c r="S111" i="3"/>
  <c r="Q111" i="3"/>
  <c r="BR111" i="3" s="1"/>
  <c r="P111" i="3"/>
  <c r="M111" i="3"/>
  <c r="BN111" i="3" s="1"/>
  <c r="F111" i="3"/>
  <c r="BO111" i="3" s="1"/>
  <c r="BM110" i="3"/>
  <c r="K110" i="3" s="1"/>
  <c r="BK110" i="3"/>
  <c r="BJ110" i="3"/>
  <c r="BI110" i="3"/>
  <c r="AW110" i="3" s="1"/>
  <c r="BH110" i="3"/>
  <c r="BG110" i="3"/>
  <c r="BB110" i="3"/>
  <c r="AZ110" i="3"/>
  <c r="AY110" i="3"/>
  <c r="AU110" i="3"/>
  <c r="AT110" i="3"/>
  <c r="BP110" i="3" s="1"/>
  <c r="AR110" i="3"/>
  <c r="CA110" i="3" s="1"/>
  <c r="AQ110" i="3"/>
  <c r="AO110" i="3"/>
  <c r="BZ110" i="3" s="1"/>
  <c r="AN110" i="3"/>
  <c r="AL110" i="3"/>
  <c r="BY110" i="3" s="1"/>
  <c r="AK110" i="3"/>
  <c r="AI110" i="3"/>
  <c r="BX110" i="3" s="1"/>
  <c r="AH110" i="3"/>
  <c r="AF110" i="3"/>
  <c r="BW110" i="3" s="1"/>
  <c r="AE110" i="3"/>
  <c r="AC110" i="3"/>
  <c r="BV110" i="3" s="1"/>
  <c r="AB110" i="3"/>
  <c r="Z110" i="3"/>
  <c r="BU110" i="3" s="1"/>
  <c r="Y110" i="3"/>
  <c r="W110" i="3"/>
  <c r="V110" i="3"/>
  <c r="T110" i="3"/>
  <c r="BS110" i="3" s="1"/>
  <c r="S110" i="3"/>
  <c r="Q110" i="3"/>
  <c r="BR110" i="3" s="1"/>
  <c r="P110" i="3"/>
  <c r="M110" i="3"/>
  <c r="BN110" i="3" s="1"/>
  <c r="F110" i="3"/>
  <c r="BO110" i="3" s="1"/>
  <c r="BM109" i="3"/>
  <c r="K109" i="3" s="1"/>
  <c r="BK109" i="3"/>
  <c r="BJ109" i="3"/>
  <c r="BI109" i="3"/>
  <c r="AW109" i="3" s="1"/>
  <c r="BH109" i="3"/>
  <c r="BG109" i="3"/>
  <c r="BB109" i="3"/>
  <c r="AZ109" i="3"/>
  <c r="AY109" i="3"/>
  <c r="AU109" i="3"/>
  <c r="AT109" i="3"/>
  <c r="BP109" i="3" s="1"/>
  <c r="AR109" i="3"/>
  <c r="CA109" i="3" s="1"/>
  <c r="AQ109" i="3"/>
  <c r="AO109" i="3"/>
  <c r="BZ109" i="3" s="1"/>
  <c r="AN109" i="3"/>
  <c r="AL109" i="3"/>
  <c r="BY109" i="3" s="1"/>
  <c r="AK109" i="3"/>
  <c r="AI109" i="3"/>
  <c r="BX109" i="3" s="1"/>
  <c r="AH109" i="3"/>
  <c r="AF109" i="3"/>
  <c r="BW109" i="3" s="1"/>
  <c r="AE109" i="3"/>
  <c r="AC109" i="3"/>
  <c r="BV109" i="3" s="1"/>
  <c r="AB109" i="3"/>
  <c r="Z109" i="3"/>
  <c r="BU109" i="3" s="1"/>
  <c r="Y109" i="3"/>
  <c r="W109" i="3"/>
  <c r="BT109" i="3" s="1"/>
  <c r="V109" i="3"/>
  <c r="T109" i="3"/>
  <c r="BS109" i="3" s="1"/>
  <c r="S109" i="3"/>
  <c r="Q109" i="3"/>
  <c r="P109" i="3"/>
  <c r="M109" i="3"/>
  <c r="BN109" i="3" s="1"/>
  <c r="F109" i="3"/>
  <c r="BO109" i="3" s="1"/>
  <c r="BM108" i="3"/>
  <c r="K108" i="3" s="1"/>
  <c r="BK108" i="3"/>
  <c r="BJ108" i="3"/>
  <c r="BI108" i="3"/>
  <c r="AW108" i="3" s="1"/>
  <c r="BH108" i="3"/>
  <c r="BG108" i="3"/>
  <c r="BB108" i="3"/>
  <c r="AZ108" i="3"/>
  <c r="AY108" i="3"/>
  <c r="AU108" i="3"/>
  <c r="AT108" i="3"/>
  <c r="BP108" i="3" s="1"/>
  <c r="AR108" i="3"/>
  <c r="CA108" i="3" s="1"/>
  <c r="AQ108" i="3"/>
  <c r="AO108" i="3"/>
  <c r="BZ108" i="3" s="1"/>
  <c r="AN108" i="3"/>
  <c r="AL108" i="3"/>
  <c r="BY108" i="3" s="1"/>
  <c r="AK108" i="3"/>
  <c r="AI108" i="3"/>
  <c r="BX108" i="3" s="1"/>
  <c r="AH108" i="3"/>
  <c r="AF108" i="3"/>
  <c r="BW108" i="3" s="1"/>
  <c r="AE108" i="3"/>
  <c r="AC108" i="3"/>
  <c r="BV108" i="3" s="1"/>
  <c r="AB108" i="3"/>
  <c r="Z108" i="3"/>
  <c r="BU108" i="3" s="1"/>
  <c r="Y108" i="3"/>
  <c r="W108" i="3"/>
  <c r="BT108" i="3" s="1"/>
  <c r="V108" i="3"/>
  <c r="T108" i="3"/>
  <c r="BS108" i="3" s="1"/>
  <c r="S108" i="3"/>
  <c r="Q108" i="3"/>
  <c r="BR108" i="3" s="1"/>
  <c r="P108" i="3"/>
  <c r="M108" i="3"/>
  <c r="BN108" i="3" s="1"/>
  <c r="F108" i="3"/>
  <c r="BO108" i="3" s="1"/>
  <c r="BM107" i="3"/>
  <c r="K107" i="3" s="1"/>
  <c r="BK107" i="3"/>
  <c r="BJ107" i="3"/>
  <c r="BI107" i="3"/>
  <c r="AW107" i="3" s="1"/>
  <c r="BH107" i="3"/>
  <c r="BG107" i="3"/>
  <c r="BB107" i="3"/>
  <c r="AZ107" i="3"/>
  <c r="AY107" i="3"/>
  <c r="AU107" i="3"/>
  <c r="AT107" i="3"/>
  <c r="BP107" i="3" s="1"/>
  <c r="AR107" i="3"/>
  <c r="CA107" i="3" s="1"/>
  <c r="AQ107" i="3"/>
  <c r="AO107" i="3"/>
  <c r="BZ107" i="3" s="1"/>
  <c r="AN107" i="3"/>
  <c r="AL107" i="3"/>
  <c r="BY107" i="3" s="1"/>
  <c r="AK107" i="3"/>
  <c r="AI107" i="3"/>
  <c r="BX107" i="3" s="1"/>
  <c r="AH107" i="3"/>
  <c r="AF107" i="3"/>
  <c r="BW107" i="3" s="1"/>
  <c r="AE107" i="3"/>
  <c r="AC107" i="3"/>
  <c r="BV107" i="3" s="1"/>
  <c r="AB107" i="3"/>
  <c r="Z107" i="3"/>
  <c r="BU107" i="3" s="1"/>
  <c r="Y107" i="3"/>
  <c r="W107" i="3"/>
  <c r="BT107" i="3" s="1"/>
  <c r="V107" i="3"/>
  <c r="T107" i="3"/>
  <c r="BS107" i="3" s="1"/>
  <c r="S107" i="3"/>
  <c r="Q107" i="3"/>
  <c r="P107" i="3"/>
  <c r="M107" i="3"/>
  <c r="BN107" i="3" s="1"/>
  <c r="F107" i="3"/>
  <c r="BO107" i="3" s="1"/>
  <c r="BM106" i="3"/>
  <c r="K106" i="3" s="1"/>
  <c r="BK106" i="3"/>
  <c r="BJ106" i="3"/>
  <c r="BI106" i="3"/>
  <c r="AW106" i="3" s="1"/>
  <c r="BH106" i="3"/>
  <c r="BG106" i="3"/>
  <c r="BB106" i="3"/>
  <c r="AZ106" i="3"/>
  <c r="AY106" i="3"/>
  <c r="AU106" i="3"/>
  <c r="AT106" i="3"/>
  <c r="BP106" i="3" s="1"/>
  <c r="AR106" i="3"/>
  <c r="CA106" i="3" s="1"/>
  <c r="AQ106" i="3"/>
  <c r="AO106" i="3"/>
  <c r="BZ106" i="3" s="1"/>
  <c r="AN106" i="3"/>
  <c r="AL106" i="3"/>
  <c r="BY106" i="3" s="1"/>
  <c r="AK106" i="3"/>
  <c r="AI106" i="3"/>
  <c r="BX106" i="3" s="1"/>
  <c r="AH106" i="3"/>
  <c r="AF106" i="3"/>
  <c r="BW106" i="3" s="1"/>
  <c r="AE106" i="3"/>
  <c r="AC106" i="3"/>
  <c r="BV106" i="3" s="1"/>
  <c r="AB106" i="3"/>
  <c r="Z106" i="3"/>
  <c r="BU106" i="3" s="1"/>
  <c r="Y106" i="3"/>
  <c r="W106" i="3"/>
  <c r="BT106" i="3" s="1"/>
  <c r="V106" i="3"/>
  <c r="T106" i="3"/>
  <c r="BS106" i="3" s="1"/>
  <c r="S106" i="3"/>
  <c r="Q106" i="3"/>
  <c r="P106" i="3"/>
  <c r="M106" i="3"/>
  <c r="BN106" i="3" s="1"/>
  <c r="F106" i="3"/>
  <c r="BO106" i="3" s="1"/>
  <c r="BM105" i="3"/>
  <c r="K105" i="3" s="1"/>
  <c r="BK105" i="3"/>
  <c r="BJ105" i="3"/>
  <c r="BI105" i="3"/>
  <c r="AW105" i="3" s="1"/>
  <c r="BH105" i="3"/>
  <c r="BG105" i="3"/>
  <c r="BB105" i="3"/>
  <c r="AZ105" i="3"/>
  <c r="AY105" i="3"/>
  <c r="AU105" i="3"/>
  <c r="AT105" i="3"/>
  <c r="BP105" i="3" s="1"/>
  <c r="AR105" i="3"/>
  <c r="CA105" i="3" s="1"/>
  <c r="AQ105" i="3"/>
  <c r="AO105" i="3"/>
  <c r="BZ105" i="3" s="1"/>
  <c r="AN105" i="3"/>
  <c r="AL105" i="3"/>
  <c r="BY105" i="3" s="1"/>
  <c r="AK105" i="3"/>
  <c r="AI105" i="3"/>
  <c r="BX105" i="3" s="1"/>
  <c r="AH105" i="3"/>
  <c r="AF105" i="3"/>
  <c r="BW105" i="3" s="1"/>
  <c r="AE105" i="3"/>
  <c r="AC105" i="3"/>
  <c r="BV105" i="3" s="1"/>
  <c r="AB105" i="3"/>
  <c r="Z105" i="3"/>
  <c r="BU105" i="3" s="1"/>
  <c r="Y105" i="3"/>
  <c r="W105" i="3"/>
  <c r="V105" i="3"/>
  <c r="T105" i="3"/>
  <c r="BS105" i="3" s="1"/>
  <c r="S105" i="3"/>
  <c r="Q105" i="3"/>
  <c r="BR105" i="3" s="1"/>
  <c r="P105" i="3"/>
  <c r="M105" i="3"/>
  <c r="BN105" i="3" s="1"/>
  <c r="F105" i="3"/>
  <c r="BO105" i="3" s="1"/>
  <c r="BM104" i="3"/>
  <c r="K104" i="3" s="1"/>
  <c r="BK104" i="3"/>
  <c r="BJ104" i="3"/>
  <c r="BI104" i="3"/>
  <c r="AW104" i="3" s="1"/>
  <c r="BH104" i="3"/>
  <c r="BG104" i="3"/>
  <c r="BB104" i="3"/>
  <c r="AZ104" i="3"/>
  <c r="AY104" i="3"/>
  <c r="AU104" i="3"/>
  <c r="AT104" i="3"/>
  <c r="BP104" i="3" s="1"/>
  <c r="AR104" i="3"/>
  <c r="CA104" i="3" s="1"/>
  <c r="AQ104" i="3"/>
  <c r="AO104" i="3"/>
  <c r="BZ104" i="3" s="1"/>
  <c r="AN104" i="3"/>
  <c r="AL104" i="3"/>
  <c r="BY104" i="3" s="1"/>
  <c r="AK104" i="3"/>
  <c r="AI104" i="3"/>
  <c r="BX104" i="3" s="1"/>
  <c r="AH104" i="3"/>
  <c r="AF104" i="3"/>
  <c r="BW104" i="3" s="1"/>
  <c r="AE104" i="3"/>
  <c r="AC104" i="3"/>
  <c r="BV104" i="3" s="1"/>
  <c r="AB104" i="3"/>
  <c r="Z104" i="3"/>
  <c r="BU104" i="3" s="1"/>
  <c r="Y104" i="3"/>
  <c r="W104" i="3"/>
  <c r="BT104" i="3" s="1"/>
  <c r="V104" i="3"/>
  <c r="T104" i="3"/>
  <c r="BS104" i="3" s="1"/>
  <c r="S104" i="3"/>
  <c r="Q104" i="3"/>
  <c r="BR104" i="3" s="1"/>
  <c r="P104" i="3"/>
  <c r="M104" i="3"/>
  <c r="BN104" i="3" s="1"/>
  <c r="F104" i="3"/>
  <c r="BO104" i="3" s="1"/>
  <c r="BM103" i="3"/>
  <c r="K103" i="3" s="1"/>
  <c r="BK103" i="3"/>
  <c r="BJ103" i="3"/>
  <c r="BI103" i="3"/>
  <c r="AW103" i="3" s="1"/>
  <c r="BH103" i="3"/>
  <c r="BG103" i="3"/>
  <c r="BB103" i="3"/>
  <c r="AZ103" i="3"/>
  <c r="AY103" i="3"/>
  <c r="AU103" i="3"/>
  <c r="AT103" i="3"/>
  <c r="BP103" i="3" s="1"/>
  <c r="AR103" i="3"/>
  <c r="CA103" i="3" s="1"/>
  <c r="AQ103" i="3"/>
  <c r="AO103" i="3"/>
  <c r="BZ103" i="3" s="1"/>
  <c r="AN103" i="3"/>
  <c r="AL103" i="3"/>
  <c r="BY103" i="3" s="1"/>
  <c r="AK103" i="3"/>
  <c r="AI103" i="3"/>
  <c r="BX103" i="3" s="1"/>
  <c r="AH103" i="3"/>
  <c r="AF103" i="3"/>
  <c r="BW103" i="3" s="1"/>
  <c r="AE103" i="3"/>
  <c r="AC103" i="3"/>
  <c r="BV103" i="3" s="1"/>
  <c r="AB103" i="3"/>
  <c r="Z103" i="3"/>
  <c r="BU103" i="3" s="1"/>
  <c r="Y103" i="3"/>
  <c r="W103" i="3"/>
  <c r="BT103" i="3" s="1"/>
  <c r="V103" i="3"/>
  <c r="T103" i="3"/>
  <c r="BS103" i="3" s="1"/>
  <c r="S103" i="3"/>
  <c r="Q103" i="3"/>
  <c r="BR103" i="3" s="1"/>
  <c r="P103" i="3"/>
  <c r="M103" i="3"/>
  <c r="BN103" i="3" s="1"/>
  <c r="F103" i="3"/>
  <c r="BO103" i="3" s="1"/>
  <c r="BM102" i="3"/>
  <c r="K102" i="3" s="1"/>
  <c r="BK102" i="3"/>
  <c r="BJ102" i="3"/>
  <c r="BI102" i="3"/>
  <c r="AW102" i="3" s="1"/>
  <c r="BH102" i="3"/>
  <c r="BG102" i="3"/>
  <c r="BB102" i="3"/>
  <c r="AZ102" i="3"/>
  <c r="AY102" i="3"/>
  <c r="AU102" i="3"/>
  <c r="AT102" i="3"/>
  <c r="BP102" i="3" s="1"/>
  <c r="AR102" i="3"/>
  <c r="CA102" i="3" s="1"/>
  <c r="AQ102" i="3"/>
  <c r="AO102" i="3"/>
  <c r="BZ102" i="3" s="1"/>
  <c r="AN102" i="3"/>
  <c r="AL102" i="3"/>
  <c r="BY102" i="3" s="1"/>
  <c r="AK102" i="3"/>
  <c r="AI102" i="3"/>
  <c r="BX102" i="3" s="1"/>
  <c r="AH102" i="3"/>
  <c r="AF102" i="3"/>
  <c r="BW102" i="3" s="1"/>
  <c r="AE102" i="3"/>
  <c r="AC102" i="3"/>
  <c r="BV102" i="3" s="1"/>
  <c r="AB102" i="3"/>
  <c r="Z102" i="3"/>
  <c r="BU102" i="3" s="1"/>
  <c r="Y102" i="3"/>
  <c r="W102" i="3"/>
  <c r="V102" i="3"/>
  <c r="T102" i="3"/>
  <c r="BS102" i="3" s="1"/>
  <c r="S102" i="3"/>
  <c r="Q102" i="3"/>
  <c r="BR102" i="3" s="1"/>
  <c r="P102" i="3"/>
  <c r="M102" i="3"/>
  <c r="BN102" i="3" s="1"/>
  <c r="F102" i="3"/>
  <c r="BO102" i="3" s="1"/>
  <c r="BM101" i="3"/>
  <c r="K101" i="3" s="1"/>
  <c r="BK101" i="3"/>
  <c r="BJ101" i="3"/>
  <c r="BI101" i="3"/>
  <c r="AW101" i="3" s="1"/>
  <c r="BH101" i="3"/>
  <c r="BG101" i="3"/>
  <c r="BB101" i="3"/>
  <c r="AZ101" i="3"/>
  <c r="AY101" i="3"/>
  <c r="AU101" i="3"/>
  <c r="AT101" i="3"/>
  <c r="BP101" i="3" s="1"/>
  <c r="AR101" i="3"/>
  <c r="CA101" i="3" s="1"/>
  <c r="AQ101" i="3"/>
  <c r="AO101" i="3"/>
  <c r="BZ101" i="3" s="1"/>
  <c r="AN101" i="3"/>
  <c r="AL101" i="3"/>
  <c r="BY101" i="3" s="1"/>
  <c r="AK101" i="3"/>
  <c r="AI101" i="3"/>
  <c r="BX101" i="3" s="1"/>
  <c r="AH101" i="3"/>
  <c r="AF101" i="3"/>
  <c r="BW101" i="3" s="1"/>
  <c r="AE101" i="3"/>
  <c r="AC101" i="3"/>
  <c r="BV101" i="3" s="1"/>
  <c r="AB101" i="3"/>
  <c r="Z101" i="3"/>
  <c r="BU101" i="3" s="1"/>
  <c r="Y101" i="3"/>
  <c r="W101" i="3"/>
  <c r="BT101" i="3" s="1"/>
  <c r="V101" i="3"/>
  <c r="T101" i="3"/>
  <c r="BS101" i="3" s="1"/>
  <c r="S101" i="3"/>
  <c r="Q101" i="3"/>
  <c r="P101" i="3"/>
  <c r="M101" i="3"/>
  <c r="BN101" i="3" s="1"/>
  <c r="F101" i="3"/>
  <c r="BO101" i="3" s="1"/>
  <c r="BM100" i="3"/>
  <c r="K100" i="3" s="1"/>
  <c r="BK100" i="3"/>
  <c r="BJ100" i="3"/>
  <c r="BI100" i="3"/>
  <c r="AW100" i="3" s="1"/>
  <c r="BH100" i="3"/>
  <c r="BG100" i="3"/>
  <c r="BB100" i="3"/>
  <c r="AZ100" i="3"/>
  <c r="AY100" i="3"/>
  <c r="AU100" i="3"/>
  <c r="AT100" i="3"/>
  <c r="BP100" i="3" s="1"/>
  <c r="AR100" i="3"/>
  <c r="CA100" i="3" s="1"/>
  <c r="AQ100" i="3"/>
  <c r="AO100" i="3"/>
  <c r="BZ100" i="3" s="1"/>
  <c r="AN100" i="3"/>
  <c r="AL100" i="3"/>
  <c r="BY100" i="3" s="1"/>
  <c r="AK100" i="3"/>
  <c r="AI100" i="3"/>
  <c r="BX100" i="3" s="1"/>
  <c r="AH100" i="3"/>
  <c r="AF100" i="3"/>
  <c r="BW100" i="3" s="1"/>
  <c r="AE100" i="3"/>
  <c r="AC100" i="3"/>
  <c r="BV100" i="3" s="1"/>
  <c r="AB100" i="3"/>
  <c r="Z100" i="3"/>
  <c r="BU100" i="3" s="1"/>
  <c r="Y100" i="3"/>
  <c r="W100" i="3"/>
  <c r="BT100" i="3" s="1"/>
  <c r="V100" i="3"/>
  <c r="T100" i="3"/>
  <c r="BS100" i="3" s="1"/>
  <c r="S100" i="3"/>
  <c r="Q100" i="3"/>
  <c r="BR100" i="3" s="1"/>
  <c r="P100" i="3"/>
  <c r="M100" i="3"/>
  <c r="BN100" i="3" s="1"/>
  <c r="F100" i="3"/>
  <c r="BO100" i="3" s="1"/>
  <c r="BM99" i="3"/>
  <c r="K99" i="3" s="1"/>
  <c r="BK99" i="3"/>
  <c r="BJ99" i="3"/>
  <c r="BI99" i="3"/>
  <c r="AW99" i="3" s="1"/>
  <c r="BH99" i="3"/>
  <c r="BG99" i="3"/>
  <c r="BB99" i="3"/>
  <c r="AZ99" i="3"/>
  <c r="AY99" i="3"/>
  <c r="AU99" i="3"/>
  <c r="AT99" i="3"/>
  <c r="BP99" i="3" s="1"/>
  <c r="AR99" i="3"/>
  <c r="CA99" i="3" s="1"/>
  <c r="AQ99" i="3"/>
  <c r="AO99" i="3"/>
  <c r="BZ99" i="3" s="1"/>
  <c r="AN99" i="3"/>
  <c r="AL99" i="3"/>
  <c r="BY99" i="3" s="1"/>
  <c r="AK99" i="3"/>
  <c r="AI99" i="3"/>
  <c r="BX99" i="3" s="1"/>
  <c r="AH99" i="3"/>
  <c r="AF99" i="3"/>
  <c r="BW99" i="3" s="1"/>
  <c r="AE99" i="3"/>
  <c r="AC99" i="3"/>
  <c r="BV99" i="3" s="1"/>
  <c r="AB99" i="3"/>
  <c r="Z99" i="3"/>
  <c r="BU99" i="3" s="1"/>
  <c r="Y99" i="3"/>
  <c r="W99" i="3"/>
  <c r="BT99" i="3" s="1"/>
  <c r="V99" i="3"/>
  <c r="T99" i="3"/>
  <c r="BS99" i="3" s="1"/>
  <c r="S99" i="3"/>
  <c r="Q99" i="3"/>
  <c r="P99" i="3"/>
  <c r="M99" i="3"/>
  <c r="BN99" i="3" s="1"/>
  <c r="F99" i="3"/>
  <c r="BO99" i="3" s="1"/>
  <c r="BM98" i="3"/>
  <c r="K98" i="3" s="1"/>
  <c r="BK98" i="3"/>
  <c r="BJ98" i="3"/>
  <c r="BI98" i="3"/>
  <c r="AW98" i="3" s="1"/>
  <c r="BH98" i="3"/>
  <c r="BG98" i="3"/>
  <c r="BB98" i="3"/>
  <c r="AZ98" i="3"/>
  <c r="AY98" i="3"/>
  <c r="AU98" i="3"/>
  <c r="AT98" i="3"/>
  <c r="BP98" i="3" s="1"/>
  <c r="AR98" i="3"/>
  <c r="CA98" i="3" s="1"/>
  <c r="AQ98" i="3"/>
  <c r="AO98" i="3"/>
  <c r="BZ98" i="3" s="1"/>
  <c r="AN98" i="3"/>
  <c r="AL98" i="3"/>
  <c r="BY98" i="3" s="1"/>
  <c r="AK98" i="3"/>
  <c r="AI98" i="3"/>
  <c r="BX98" i="3" s="1"/>
  <c r="AH98" i="3"/>
  <c r="AF98" i="3"/>
  <c r="BW98" i="3" s="1"/>
  <c r="AE98" i="3"/>
  <c r="AC98" i="3"/>
  <c r="BV98" i="3" s="1"/>
  <c r="AB98" i="3"/>
  <c r="Z98" i="3"/>
  <c r="BU98" i="3" s="1"/>
  <c r="Y98" i="3"/>
  <c r="W98" i="3"/>
  <c r="BT98" i="3" s="1"/>
  <c r="V98" i="3"/>
  <c r="T98" i="3"/>
  <c r="BS98" i="3" s="1"/>
  <c r="S98" i="3"/>
  <c r="Q98" i="3"/>
  <c r="P98" i="3"/>
  <c r="M98" i="3"/>
  <c r="BN98" i="3" s="1"/>
  <c r="F98" i="3"/>
  <c r="BO98" i="3" s="1"/>
  <c r="BM97" i="3"/>
  <c r="K97" i="3" s="1"/>
  <c r="BK97" i="3"/>
  <c r="BJ97" i="3"/>
  <c r="BI97" i="3"/>
  <c r="AW97" i="3" s="1"/>
  <c r="BH97" i="3"/>
  <c r="BG97" i="3"/>
  <c r="BB97" i="3"/>
  <c r="AZ97" i="3"/>
  <c r="AY97" i="3"/>
  <c r="AU97" i="3"/>
  <c r="AT97" i="3"/>
  <c r="BP97" i="3" s="1"/>
  <c r="AR97" i="3"/>
  <c r="CA97" i="3" s="1"/>
  <c r="AQ97" i="3"/>
  <c r="AO97" i="3"/>
  <c r="BZ97" i="3" s="1"/>
  <c r="AN97" i="3"/>
  <c r="AL97" i="3"/>
  <c r="BY97" i="3" s="1"/>
  <c r="AK97" i="3"/>
  <c r="AI97" i="3"/>
  <c r="BX97" i="3" s="1"/>
  <c r="AH97" i="3"/>
  <c r="AF97" i="3"/>
  <c r="BW97" i="3" s="1"/>
  <c r="AE97" i="3"/>
  <c r="AC97" i="3"/>
  <c r="BV97" i="3" s="1"/>
  <c r="AB97" i="3"/>
  <c r="Z97" i="3"/>
  <c r="BU97" i="3" s="1"/>
  <c r="Y97" i="3"/>
  <c r="W97" i="3"/>
  <c r="V97" i="3"/>
  <c r="T97" i="3"/>
  <c r="BS97" i="3" s="1"/>
  <c r="S97" i="3"/>
  <c r="Q97" i="3"/>
  <c r="BR97" i="3" s="1"/>
  <c r="P97" i="3"/>
  <c r="M97" i="3"/>
  <c r="BN97" i="3" s="1"/>
  <c r="F97" i="3"/>
  <c r="BO97" i="3" s="1"/>
  <c r="BM96" i="3"/>
  <c r="K96" i="3" s="1"/>
  <c r="BK96" i="3"/>
  <c r="BJ96" i="3"/>
  <c r="BI96" i="3"/>
  <c r="AW96" i="3" s="1"/>
  <c r="BH96" i="3"/>
  <c r="BG96" i="3"/>
  <c r="BB96" i="3"/>
  <c r="AZ96" i="3"/>
  <c r="AY96" i="3"/>
  <c r="AU96" i="3"/>
  <c r="AT96" i="3"/>
  <c r="BP96" i="3" s="1"/>
  <c r="AR96" i="3"/>
  <c r="CA96" i="3" s="1"/>
  <c r="AQ96" i="3"/>
  <c r="AO96" i="3"/>
  <c r="BZ96" i="3" s="1"/>
  <c r="AN96" i="3"/>
  <c r="AL96" i="3"/>
  <c r="BY96" i="3" s="1"/>
  <c r="AK96" i="3"/>
  <c r="AI96" i="3"/>
  <c r="BX96" i="3" s="1"/>
  <c r="AH96" i="3"/>
  <c r="AF96" i="3"/>
  <c r="BW96" i="3" s="1"/>
  <c r="AE96" i="3"/>
  <c r="AC96" i="3"/>
  <c r="BV96" i="3" s="1"/>
  <c r="AB96" i="3"/>
  <c r="Z96" i="3"/>
  <c r="BU96" i="3" s="1"/>
  <c r="Y96" i="3"/>
  <c r="W96" i="3"/>
  <c r="BT96" i="3" s="1"/>
  <c r="V96" i="3"/>
  <c r="T96" i="3"/>
  <c r="BS96" i="3" s="1"/>
  <c r="S96" i="3"/>
  <c r="Q96" i="3"/>
  <c r="BR96" i="3" s="1"/>
  <c r="P96" i="3"/>
  <c r="M96" i="3"/>
  <c r="BN96" i="3" s="1"/>
  <c r="F96" i="3"/>
  <c r="BO96" i="3" s="1"/>
  <c r="BM95" i="3"/>
  <c r="K95" i="3" s="1"/>
  <c r="BK95" i="3"/>
  <c r="BJ95" i="3"/>
  <c r="BI95" i="3"/>
  <c r="AW95" i="3" s="1"/>
  <c r="BH95" i="3"/>
  <c r="BG95" i="3"/>
  <c r="BB95" i="3"/>
  <c r="AZ95" i="3"/>
  <c r="AY95" i="3"/>
  <c r="AU95" i="3"/>
  <c r="AT95" i="3"/>
  <c r="BP95" i="3" s="1"/>
  <c r="AR95" i="3"/>
  <c r="CA95" i="3" s="1"/>
  <c r="AQ95" i="3"/>
  <c r="AO95" i="3"/>
  <c r="BZ95" i="3" s="1"/>
  <c r="AN95" i="3"/>
  <c r="AL95" i="3"/>
  <c r="BY95" i="3" s="1"/>
  <c r="AK95" i="3"/>
  <c r="AI95" i="3"/>
  <c r="BX95" i="3" s="1"/>
  <c r="AH95" i="3"/>
  <c r="AF95" i="3"/>
  <c r="BW95" i="3" s="1"/>
  <c r="AE95" i="3"/>
  <c r="AC95" i="3"/>
  <c r="BV95" i="3" s="1"/>
  <c r="AB95" i="3"/>
  <c r="Z95" i="3"/>
  <c r="BU95" i="3" s="1"/>
  <c r="Y95" i="3"/>
  <c r="W95" i="3"/>
  <c r="BT95" i="3" s="1"/>
  <c r="V95" i="3"/>
  <c r="T95" i="3"/>
  <c r="BS95" i="3" s="1"/>
  <c r="S95" i="3"/>
  <c r="Q95" i="3"/>
  <c r="BR95" i="3" s="1"/>
  <c r="P95" i="3"/>
  <c r="M95" i="3"/>
  <c r="BN95" i="3" s="1"/>
  <c r="F95" i="3"/>
  <c r="BO95" i="3" s="1"/>
  <c r="BM94" i="3"/>
  <c r="K94" i="3" s="1"/>
  <c r="BK94" i="3"/>
  <c r="BJ94" i="3"/>
  <c r="BI94" i="3"/>
  <c r="AW94" i="3" s="1"/>
  <c r="BH94" i="3"/>
  <c r="BG94" i="3"/>
  <c r="BB94" i="3"/>
  <c r="AZ94" i="3"/>
  <c r="AY94" i="3"/>
  <c r="AU94" i="3"/>
  <c r="AT94" i="3"/>
  <c r="BP94" i="3" s="1"/>
  <c r="AR94" i="3"/>
  <c r="CA94" i="3" s="1"/>
  <c r="AQ94" i="3"/>
  <c r="AO94" i="3"/>
  <c r="BZ94" i="3" s="1"/>
  <c r="AN94" i="3"/>
  <c r="AL94" i="3"/>
  <c r="BY94" i="3" s="1"/>
  <c r="AK94" i="3"/>
  <c r="AI94" i="3"/>
  <c r="BX94" i="3" s="1"/>
  <c r="AH94" i="3"/>
  <c r="AF94" i="3"/>
  <c r="BW94" i="3" s="1"/>
  <c r="AE94" i="3"/>
  <c r="AC94" i="3"/>
  <c r="BV94" i="3" s="1"/>
  <c r="AB94" i="3"/>
  <c r="Z94" i="3"/>
  <c r="BU94" i="3" s="1"/>
  <c r="Y94" i="3"/>
  <c r="W94" i="3"/>
  <c r="V94" i="3"/>
  <c r="T94" i="3"/>
  <c r="BS94" i="3" s="1"/>
  <c r="S94" i="3"/>
  <c r="Q94" i="3"/>
  <c r="BR94" i="3" s="1"/>
  <c r="P94" i="3"/>
  <c r="M94" i="3"/>
  <c r="BN94" i="3" s="1"/>
  <c r="F94" i="3"/>
  <c r="BO94" i="3" s="1"/>
  <c r="BM93" i="3"/>
  <c r="K93" i="3" s="1"/>
  <c r="BK93" i="3"/>
  <c r="BJ93" i="3"/>
  <c r="BI93" i="3"/>
  <c r="AW93" i="3" s="1"/>
  <c r="BH93" i="3"/>
  <c r="BG93" i="3"/>
  <c r="BB93" i="3"/>
  <c r="AZ93" i="3"/>
  <c r="AY93" i="3"/>
  <c r="AU93" i="3"/>
  <c r="AT93" i="3"/>
  <c r="BP93" i="3" s="1"/>
  <c r="AR93" i="3"/>
  <c r="CA93" i="3" s="1"/>
  <c r="AQ93" i="3"/>
  <c r="AO93" i="3"/>
  <c r="BZ93" i="3" s="1"/>
  <c r="AN93" i="3"/>
  <c r="AL93" i="3"/>
  <c r="BY93" i="3" s="1"/>
  <c r="AK93" i="3"/>
  <c r="AI93" i="3"/>
  <c r="BX93" i="3" s="1"/>
  <c r="AH93" i="3"/>
  <c r="AF93" i="3"/>
  <c r="BW93" i="3" s="1"/>
  <c r="AE93" i="3"/>
  <c r="AC93" i="3"/>
  <c r="BV93" i="3" s="1"/>
  <c r="AB93" i="3"/>
  <c r="Z93" i="3"/>
  <c r="BU93" i="3" s="1"/>
  <c r="Y93" i="3"/>
  <c r="W93" i="3"/>
  <c r="BT93" i="3" s="1"/>
  <c r="V93" i="3"/>
  <c r="T93" i="3"/>
  <c r="BS93" i="3" s="1"/>
  <c r="S93" i="3"/>
  <c r="Q93" i="3"/>
  <c r="P93" i="3"/>
  <c r="M93" i="3"/>
  <c r="BN93" i="3" s="1"/>
  <c r="F93" i="3"/>
  <c r="BO93" i="3" s="1"/>
  <c r="BM92" i="3"/>
  <c r="K92" i="3" s="1"/>
  <c r="BK92" i="3"/>
  <c r="BJ92" i="3"/>
  <c r="BI92" i="3"/>
  <c r="AW92" i="3" s="1"/>
  <c r="BH92" i="3"/>
  <c r="BG92" i="3"/>
  <c r="BB92" i="3"/>
  <c r="AZ92" i="3"/>
  <c r="AY92" i="3"/>
  <c r="AU92" i="3"/>
  <c r="AT92" i="3"/>
  <c r="BP92" i="3" s="1"/>
  <c r="AR92" i="3"/>
  <c r="CA92" i="3" s="1"/>
  <c r="AQ92" i="3"/>
  <c r="AO92" i="3"/>
  <c r="BZ92" i="3" s="1"/>
  <c r="AN92" i="3"/>
  <c r="AL92" i="3"/>
  <c r="BY92" i="3" s="1"/>
  <c r="AK92" i="3"/>
  <c r="AI92" i="3"/>
  <c r="BX92" i="3" s="1"/>
  <c r="AH92" i="3"/>
  <c r="AF92" i="3"/>
  <c r="BW92" i="3" s="1"/>
  <c r="AE92" i="3"/>
  <c r="AC92" i="3"/>
  <c r="BV92" i="3" s="1"/>
  <c r="AB92" i="3"/>
  <c r="Z92" i="3"/>
  <c r="BU92" i="3" s="1"/>
  <c r="Y92" i="3"/>
  <c r="W92" i="3"/>
  <c r="BT92" i="3" s="1"/>
  <c r="V92" i="3"/>
  <c r="T92" i="3"/>
  <c r="BS92" i="3" s="1"/>
  <c r="S92" i="3"/>
  <c r="Q92" i="3"/>
  <c r="BR92" i="3" s="1"/>
  <c r="P92" i="3"/>
  <c r="M92" i="3"/>
  <c r="BN92" i="3" s="1"/>
  <c r="F92" i="3"/>
  <c r="BO92" i="3" s="1"/>
  <c r="BM91" i="3"/>
  <c r="K91" i="3" s="1"/>
  <c r="BK91" i="3"/>
  <c r="BJ91" i="3"/>
  <c r="BI91" i="3"/>
  <c r="AW91" i="3" s="1"/>
  <c r="BH91" i="3"/>
  <c r="BG91" i="3"/>
  <c r="BB91" i="3"/>
  <c r="AZ91" i="3"/>
  <c r="AY91" i="3"/>
  <c r="AU91" i="3"/>
  <c r="AT91" i="3"/>
  <c r="BP91" i="3" s="1"/>
  <c r="AR91" i="3"/>
  <c r="CA91" i="3" s="1"/>
  <c r="AQ91" i="3"/>
  <c r="AO91" i="3"/>
  <c r="BZ91" i="3" s="1"/>
  <c r="AN91" i="3"/>
  <c r="AL91" i="3"/>
  <c r="BY91" i="3" s="1"/>
  <c r="AK91" i="3"/>
  <c r="AI91" i="3"/>
  <c r="BX91" i="3" s="1"/>
  <c r="AH91" i="3"/>
  <c r="AF91" i="3"/>
  <c r="BW91" i="3" s="1"/>
  <c r="AE91" i="3"/>
  <c r="AC91" i="3"/>
  <c r="BV91" i="3" s="1"/>
  <c r="AB91" i="3"/>
  <c r="Z91" i="3"/>
  <c r="BU91" i="3" s="1"/>
  <c r="Y91" i="3"/>
  <c r="W91" i="3"/>
  <c r="BT91" i="3" s="1"/>
  <c r="V91" i="3"/>
  <c r="T91" i="3"/>
  <c r="BS91" i="3" s="1"/>
  <c r="S91" i="3"/>
  <c r="Q91" i="3"/>
  <c r="BR91" i="3" s="1"/>
  <c r="P91" i="3"/>
  <c r="M91" i="3"/>
  <c r="BN91" i="3" s="1"/>
  <c r="F91" i="3"/>
  <c r="BO91" i="3" s="1"/>
  <c r="BM90" i="3"/>
  <c r="K90" i="3" s="1"/>
  <c r="BK90" i="3"/>
  <c r="BJ90" i="3"/>
  <c r="BI90" i="3"/>
  <c r="AW90" i="3" s="1"/>
  <c r="BH90" i="3"/>
  <c r="BG90" i="3"/>
  <c r="BB90" i="3"/>
  <c r="AZ90" i="3"/>
  <c r="AY90" i="3"/>
  <c r="AU90" i="3"/>
  <c r="AT90" i="3"/>
  <c r="BP90" i="3" s="1"/>
  <c r="AR90" i="3"/>
  <c r="CA90" i="3" s="1"/>
  <c r="AQ90" i="3"/>
  <c r="AO90" i="3"/>
  <c r="BZ90" i="3" s="1"/>
  <c r="AN90" i="3"/>
  <c r="AL90" i="3"/>
  <c r="BY90" i="3" s="1"/>
  <c r="AK90" i="3"/>
  <c r="AI90" i="3"/>
  <c r="BX90" i="3" s="1"/>
  <c r="AH90" i="3"/>
  <c r="AF90" i="3"/>
  <c r="BW90" i="3" s="1"/>
  <c r="AE90" i="3"/>
  <c r="AC90" i="3"/>
  <c r="BV90" i="3" s="1"/>
  <c r="AB90" i="3"/>
  <c r="Z90" i="3"/>
  <c r="BU90" i="3" s="1"/>
  <c r="Y90" i="3"/>
  <c r="W90" i="3"/>
  <c r="BT90" i="3" s="1"/>
  <c r="V90" i="3"/>
  <c r="T90" i="3"/>
  <c r="BS90" i="3" s="1"/>
  <c r="S90" i="3"/>
  <c r="Q90" i="3"/>
  <c r="BR90" i="3" s="1"/>
  <c r="P90" i="3"/>
  <c r="M90" i="3"/>
  <c r="BN90" i="3" s="1"/>
  <c r="F90" i="3"/>
  <c r="BO90" i="3" s="1"/>
  <c r="BM89" i="3"/>
  <c r="K89" i="3" s="1"/>
  <c r="BK89" i="3"/>
  <c r="BJ89" i="3"/>
  <c r="BI89" i="3"/>
  <c r="AW89" i="3" s="1"/>
  <c r="BH89" i="3"/>
  <c r="BG89" i="3"/>
  <c r="BB89" i="3"/>
  <c r="AZ89" i="3"/>
  <c r="AY89" i="3"/>
  <c r="AU89" i="3"/>
  <c r="AT89" i="3"/>
  <c r="BP89" i="3" s="1"/>
  <c r="AR89" i="3"/>
  <c r="CA89" i="3" s="1"/>
  <c r="AQ89" i="3"/>
  <c r="AO89" i="3"/>
  <c r="BZ89" i="3" s="1"/>
  <c r="AN89" i="3"/>
  <c r="AL89" i="3"/>
  <c r="BY89" i="3" s="1"/>
  <c r="AK89" i="3"/>
  <c r="AI89" i="3"/>
  <c r="BX89" i="3" s="1"/>
  <c r="AH89" i="3"/>
  <c r="AF89" i="3"/>
  <c r="BW89" i="3" s="1"/>
  <c r="AE89" i="3"/>
  <c r="AC89" i="3"/>
  <c r="BV89" i="3" s="1"/>
  <c r="AB89" i="3"/>
  <c r="Z89" i="3"/>
  <c r="BU89" i="3" s="1"/>
  <c r="Y89" i="3"/>
  <c r="W89" i="3"/>
  <c r="BT89" i="3" s="1"/>
  <c r="V89" i="3"/>
  <c r="T89" i="3"/>
  <c r="BS89" i="3" s="1"/>
  <c r="S89" i="3"/>
  <c r="Q89" i="3"/>
  <c r="BR89" i="3" s="1"/>
  <c r="P89" i="3"/>
  <c r="M89" i="3"/>
  <c r="BN89" i="3" s="1"/>
  <c r="F89" i="3"/>
  <c r="BO89" i="3" s="1"/>
  <c r="BM88" i="3"/>
  <c r="K88" i="3" s="1"/>
  <c r="BK88" i="3"/>
  <c r="BJ88" i="3"/>
  <c r="BI88" i="3"/>
  <c r="AW88" i="3" s="1"/>
  <c r="BH88" i="3"/>
  <c r="BG88" i="3"/>
  <c r="BB88" i="3"/>
  <c r="AZ88" i="3"/>
  <c r="AY88" i="3"/>
  <c r="AU88" i="3"/>
  <c r="AT88" i="3"/>
  <c r="BP88" i="3" s="1"/>
  <c r="AR88" i="3"/>
  <c r="CA88" i="3" s="1"/>
  <c r="AQ88" i="3"/>
  <c r="AO88" i="3"/>
  <c r="BZ88" i="3" s="1"/>
  <c r="AN88" i="3"/>
  <c r="AL88" i="3"/>
  <c r="BY88" i="3" s="1"/>
  <c r="AK88" i="3"/>
  <c r="AI88" i="3"/>
  <c r="BX88" i="3" s="1"/>
  <c r="AH88" i="3"/>
  <c r="AF88" i="3"/>
  <c r="BW88" i="3" s="1"/>
  <c r="AE88" i="3"/>
  <c r="AC88" i="3"/>
  <c r="BV88" i="3" s="1"/>
  <c r="AB88" i="3"/>
  <c r="Z88" i="3"/>
  <c r="BU88" i="3" s="1"/>
  <c r="Y88" i="3"/>
  <c r="W88" i="3"/>
  <c r="BT88" i="3" s="1"/>
  <c r="V88" i="3"/>
  <c r="T88" i="3"/>
  <c r="BS88" i="3" s="1"/>
  <c r="S88" i="3"/>
  <c r="Q88" i="3"/>
  <c r="BR88" i="3" s="1"/>
  <c r="P88" i="3"/>
  <c r="M88" i="3"/>
  <c r="BN88" i="3" s="1"/>
  <c r="F88" i="3"/>
  <c r="BO88" i="3" s="1"/>
  <c r="BM87" i="3"/>
  <c r="K87" i="3" s="1"/>
  <c r="BK87" i="3"/>
  <c r="BJ87" i="3"/>
  <c r="BI87" i="3"/>
  <c r="AW87" i="3" s="1"/>
  <c r="BH87" i="3"/>
  <c r="BG87" i="3"/>
  <c r="BB87" i="3"/>
  <c r="AZ87" i="3"/>
  <c r="AY87" i="3"/>
  <c r="AU87" i="3"/>
  <c r="AT87" i="3"/>
  <c r="BP87" i="3" s="1"/>
  <c r="AR87" i="3"/>
  <c r="CA87" i="3" s="1"/>
  <c r="AQ87" i="3"/>
  <c r="AO87" i="3"/>
  <c r="BZ87" i="3" s="1"/>
  <c r="AN87" i="3"/>
  <c r="AL87" i="3"/>
  <c r="BY87" i="3" s="1"/>
  <c r="AK87" i="3"/>
  <c r="AI87" i="3"/>
  <c r="BX87" i="3" s="1"/>
  <c r="AH87" i="3"/>
  <c r="AF87" i="3"/>
  <c r="BW87" i="3" s="1"/>
  <c r="AE87" i="3"/>
  <c r="AC87" i="3"/>
  <c r="BV87" i="3" s="1"/>
  <c r="AB87" i="3"/>
  <c r="Z87" i="3"/>
  <c r="BU87" i="3" s="1"/>
  <c r="Y87" i="3"/>
  <c r="W87" i="3"/>
  <c r="BT87" i="3" s="1"/>
  <c r="V87" i="3"/>
  <c r="T87" i="3"/>
  <c r="BS87" i="3" s="1"/>
  <c r="S87" i="3"/>
  <c r="Q87" i="3"/>
  <c r="P87" i="3"/>
  <c r="M87" i="3"/>
  <c r="BN87" i="3" s="1"/>
  <c r="F87" i="3"/>
  <c r="BO87" i="3" s="1"/>
  <c r="BM86" i="3"/>
  <c r="K86" i="3" s="1"/>
  <c r="BK86" i="3"/>
  <c r="BJ86" i="3"/>
  <c r="BI86" i="3"/>
  <c r="AW86" i="3" s="1"/>
  <c r="BH86" i="3"/>
  <c r="BG86" i="3"/>
  <c r="BB86" i="3"/>
  <c r="AZ86" i="3"/>
  <c r="AY86" i="3"/>
  <c r="AU86" i="3"/>
  <c r="AT86" i="3"/>
  <c r="BP86" i="3" s="1"/>
  <c r="AR86" i="3"/>
  <c r="CA86" i="3" s="1"/>
  <c r="AQ86" i="3"/>
  <c r="AO86" i="3"/>
  <c r="BZ86" i="3" s="1"/>
  <c r="AN86" i="3"/>
  <c r="AL86" i="3"/>
  <c r="BY86" i="3" s="1"/>
  <c r="AK86" i="3"/>
  <c r="AI86" i="3"/>
  <c r="BX86" i="3" s="1"/>
  <c r="AH86" i="3"/>
  <c r="AF86" i="3"/>
  <c r="BW86" i="3" s="1"/>
  <c r="AE86" i="3"/>
  <c r="AC86" i="3"/>
  <c r="BV86" i="3" s="1"/>
  <c r="AB86" i="3"/>
  <c r="Z86" i="3"/>
  <c r="BU86" i="3" s="1"/>
  <c r="Y86" i="3"/>
  <c r="W86" i="3"/>
  <c r="BT86" i="3" s="1"/>
  <c r="V86" i="3"/>
  <c r="T86" i="3"/>
  <c r="BS86" i="3" s="1"/>
  <c r="S86" i="3"/>
  <c r="Q86" i="3"/>
  <c r="BR86" i="3" s="1"/>
  <c r="P86" i="3"/>
  <c r="M86" i="3"/>
  <c r="BN86" i="3" s="1"/>
  <c r="F86" i="3"/>
  <c r="BO86" i="3" s="1"/>
  <c r="BM85" i="3"/>
  <c r="K85" i="3" s="1"/>
  <c r="BK85" i="3"/>
  <c r="BJ85" i="3"/>
  <c r="BI85" i="3"/>
  <c r="AW85" i="3" s="1"/>
  <c r="BH85" i="3"/>
  <c r="BG85" i="3"/>
  <c r="BB85" i="3"/>
  <c r="AZ85" i="3"/>
  <c r="AY85" i="3"/>
  <c r="AU85" i="3"/>
  <c r="AT85" i="3"/>
  <c r="BP85" i="3" s="1"/>
  <c r="AR85" i="3"/>
  <c r="CA85" i="3" s="1"/>
  <c r="AQ85" i="3"/>
  <c r="AO85" i="3"/>
  <c r="BZ85" i="3" s="1"/>
  <c r="AN85" i="3"/>
  <c r="AL85" i="3"/>
  <c r="BY85" i="3" s="1"/>
  <c r="AK85" i="3"/>
  <c r="AI85" i="3"/>
  <c r="BX85" i="3" s="1"/>
  <c r="AH85" i="3"/>
  <c r="AF85" i="3"/>
  <c r="BW85" i="3" s="1"/>
  <c r="AE85" i="3"/>
  <c r="AC85" i="3"/>
  <c r="BV85" i="3" s="1"/>
  <c r="AB85" i="3"/>
  <c r="Z85" i="3"/>
  <c r="BU85" i="3" s="1"/>
  <c r="Y85" i="3"/>
  <c r="W85" i="3"/>
  <c r="BT85" i="3" s="1"/>
  <c r="V85" i="3"/>
  <c r="T85" i="3"/>
  <c r="BS85" i="3" s="1"/>
  <c r="S85" i="3"/>
  <c r="Q85" i="3"/>
  <c r="P85" i="3"/>
  <c r="M85" i="3"/>
  <c r="BN85" i="3" s="1"/>
  <c r="F85" i="3"/>
  <c r="BO85" i="3" s="1"/>
  <c r="BM84" i="3"/>
  <c r="K84" i="3" s="1"/>
  <c r="BK84" i="3"/>
  <c r="BJ84" i="3"/>
  <c r="BI84" i="3"/>
  <c r="AW84" i="3" s="1"/>
  <c r="BH84" i="3"/>
  <c r="BG84" i="3"/>
  <c r="BB84" i="3"/>
  <c r="AZ84" i="3"/>
  <c r="AY84" i="3"/>
  <c r="AU84" i="3"/>
  <c r="AT84" i="3"/>
  <c r="BP84" i="3" s="1"/>
  <c r="AR84" i="3"/>
  <c r="CA84" i="3" s="1"/>
  <c r="AQ84" i="3"/>
  <c r="AO84" i="3"/>
  <c r="BZ84" i="3" s="1"/>
  <c r="AN84" i="3"/>
  <c r="AL84" i="3"/>
  <c r="BY84" i="3" s="1"/>
  <c r="AK84" i="3"/>
  <c r="AI84" i="3"/>
  <c r="BX84" i="3" s="1"/>
  <c r="AH84" i="3"/>
  <c r="AF84" i="3"/>
  <c r="BW84" i="3" s="1"/>
  <c r="AE84" i="3"/>
  <c r="AC84" i="3"/>
  <c r="BV84" i="3" s="1"/>
  <c r="AB84" i="3"/>
  <c r="Z84" i="3"/>
  <c r="BU84" i="3" s="1"/>
  <c r="Y84" i="3"/>
  <c r="W84" i="3"/>
  <c r="BT84" i="3" s="1"/>
  <c r="V84" i="3"/>
  <c r="T84" i="3"/>
  <c r="BS84" i="3" s="1"/>
  <c r="S84" i="3"/>
  <c r="Q84" i="3"/>
  <c r="BR84" i="3" s="1"/>
  <c r="P84" i="3"/>
  <c r="M84" i="3"/>
  <c r="BN84" i="3" s="1"/>
  <c r="F84" i="3"/>
  <c r="BO84" i="3" s="1"/>
  <c r="BM83" i="3"/>
  <c r="K83" i="3" s="1"/>
  <c r="BK83" i="3"/>
  <c r="BJ83" i="3"/>
  <c r="BI83" i="3"/>
  <c r="AW83" i="3" s="1"/>
  <c r="BH83" i="3"/>
  <c r="BG83" i="3"/>
  <c r="BB83" i="3"/>
  <c r="AZ83" i="3"/>
  <c r="AY83" i="3"/>
  <c r="AU83" i="3"/>
  <c r="AT83" i="3"/>
  <c r="BP83" i="3" s="1"/>
  <c r="AR83" i="3"/>
  <c r="CA83" i="3" s="1"/>
  <c r="AQ83" i="3"/>
  <c r="AO83" i="3"/>
  <c r="BZ83" i="3" s="1"/>
  <c r="AN83" i="3"/>
  <c r="AL83" i="3"/>
  <c r="BY83" i="3" s="1"/>
  <c r="AK83" i="3"/>
  <c r="AI83" i="3"/>
  <c r="BX83" i="3" s="1"/>
  <c r="AH83" i="3"/>
  <c r="AF83" i="3"/>
  <c r="BW83" i="3" s="1"/>
  <c r="AE83" i="3"/>
  <c r="AC83" i="3"/>
  <c r="BV83" i="3" s="1"/>
  <c r="AB83" i="3"/>
  <c r="Z83" i="3"/>
  <c r="Y83" i="3"/>
  <c r="W83" i="3"/>
  <c r="BT83" i="3" s="1"/>
  <c r="V83" i="3"/>
  <c r="T83" i="3"/>
  <c r="BS83" i="3" s="1"/>
  <c r="S83" i="3"/>
  <c r="Q83" i="3"/>
  <c r="BR83" i="3" s="1"/>
  <c r="P83" i="3"/>
  <c r="M83" i="3"/>
  <c r="BN83" i="3" s="1"/>
  <c r="F83" i="3"/>
  <c r="BO83" i="3" s="1"/>
  <c r="BM82" i="3"/>
  <c r="K82" i="3" s="1"/>
  <c r="BK82" i="3"/>
  <c r="BJ82" i="3"/>
  <c r="BI82" i="3"/>
  <c r="AW82" i="3" s="1"/>
  <c r="BH82" i="3"/>
  <c r="BG82" i="3"/>
  <c r="BB82" i="3"/>
  <c r="AZ82" i="3"/>
  <c r="AY82" i="3"/>
  <c r="AU82" i="3"/>
  <c r="AT82" i="3"/>
  <c r="BP82" i="3" s="1"/>
  <c r="AR82" i="3"/>
  <c r="CA82" i="3" s="1"/>
  <c r="AQ82" i="3"/>
  <c r="AO82" i="3"/>
  <c r="BZ82" i="3" s="1"/>
  <c r="AN82" i="3"/>
  <c r="AL82" i="3"/>
  <c r="BY82" i="3" s="1"/>
  <c r="AK82" i="3"/>
  <c r="AI82" i="3"/>
  <c r="BX82" i="3" s="1"/>
  <c r="AH82" i="3"/>
  <c r="AF82" i="3"/>
  <c r="BW82" i="3" s="1"/>
  <c r="AE82" i="3"/>
  <c r="AC82" i="3"/>
  <c r="BV82" i="3" s="1"/>
  <c r="AB82" i="3"/>
  <c r="Z82" i="3"/>
  <c r="BU82" i="3" s="1"/>
  <c r="Y82" i="3"/>
  <c r="W82" i="3"/>
  <c r="BT82" i="3" s="1"/>
  <c r="V82" i="3"/>
  <c r="T82" i="3"/>
  <c r="BS82" i="3" s="1"/>
  <c r="S82" i="3"/>
  <c r="Q82" i="3"/>
  <c r="BR82" i="3" s="1"/>
  <c r="P82" i="3"/>
  <c r="M82" i="3"/>
  <c r="BN82" i="3" s="1"/>
  <c r="F82" i="3"/>
  <c r="BO82" i="3" s="1"/>
  <c r="BM81" i="3"/>
  <c r="K81" i="3" s="1"/>
  <c r="BK81" i="3"/>
  <c r="BJ81" i="3"/>
  <c r="BI81" i="3"/>
  <c r="AW81" i="3" s="1"/>
  <c r="BH81" i="3"/>
  <c r="BG81" i="3"/>
  <c r="BB81" i="3"/>
  <c r="AZ81" i="3"/>
  <c r="AY81" i="3"/>
  <c r="AU81" i="3"/>
  <c r="AT81" i="3"/>
  <c r="BP81" i="3" s="1"/>
  <c r="AR81" i="3"/>
  <c r="CA81" i="3" s="1"/>
  <c r="AQ81" i="3"/>
  <c r="AO81" i="3"/>
  <c r="BZ81" i="3" s="1"/>
  <c r="AN81" i="3"/>
  <c r="AL81" i="3"/>
  <c r="BY81" i="3" s="1"/>
  <c r="AK81" i="3"/>
  <c r="AI81" i="3"/>
  <c r="BX81" i="3" s="1"/>
  <c r="AH81" i="3"/>
  <c r="AF81" i="3"/>
  <c r="BW81" i="3" s="1"/>
  <c r="AE81" i="3"/>
  <c r="AC81" i="3"/>
  <c r="BV81" i="3" s="1"/>
  <c r="AB81" i="3"/>
  <c r="Z81" i="3"/>
  <c r="BU81" i="3" s="1"/>
  <c r="Y81" i="3"/>
  <c r="W81" i="3"/>
  <c r="V81" i="3"/>
  <c r="T81" i="3"/>
  <c r="BS81" i="3" s="1"/>
  <c r="S81" i="3"/>
  <c r="Q81" i="3"/>
  <c r="BR81" i="3" s="1"/>
  <c r="P81" i="3"/>
  <c r="M81" i="3"/>
  <c r="BN81" i="3" s="1"/>
  <c r="F81" i="3"/>
  <c r="BO81" i="3" s="1"/>
  <c r="BM80" i="3"/>
  <c r="K80" i="3" s="1"/>
  <c r="BK80" i="3"/>
  <c r="BJ80" i="3"/>
  <c r="BI80" i="3"/>
  <c r="AW80" i="3" s="1"/>
  <c r="BH80" i="3"/>
  <c r="BG80" i="3"/>
  <c r="BB80" i="3"/>
  <c r="AZ80" i="3"/>
  <c r="AY80" i="3"/>
  <c r="AU80" i="3"/>
  <c r="AT80" i="3"/>
  <c r="BP80" i="3" s="1"/>
  <c r="AR80" i="3"/>
  <c r="CA80" i="3" s="1"/>
  <c r="AQ80" i="3"/>
  <c r="AO80" i="3"/>
  <c r="BZ80" i="3" s="1"/>
  <c r="AN80" i="3"/>
  <c r="AL80" i="3"/>
  <c r="BY80" i="3" s="1"/>
  <c r="AK80" i="3"/>
  <c r="AI80" i="3"/>
  <c r="BX80" i="3" s="1"/>
  <c r="AH80" i="3"/>
  <c r="AF80" i="3"/>
  <c r="BW80" i="3" s="1"/>
  <c r="AE80" i="3"/>
  <c r="AC80" i="3"/>
  <c r="BV80" i="3" s="1"/>
  <c r="AB80" i="3"/>
  <c r="Z80" i="3"/>
  <c r="BU80" i="3" s="1"/>
  <c r="Y80" i="3"/>
  <c r="W80" i="3"/>
  <c r="BT80" i="3" s="1"/>
  <c r="V80" i="3"/>
  <c r="T80" i="3"/>
  <c r="BS80" i="3" s="1"/>
  <c r="S80" i="3"/>
  <c r="Q80" i="3"/>
  <c r="P80" i="3"/>
  <c r="M80" i="3"/>
  <c r="BN80" i="3" s="1"/>
  <c r="F80" i="3"/>
  <c r="BO80" i="3" s="1"/>
  <c r="BM79" i="3"/>
  <c r="K79" i="3" s="1"/>
  <c r="BK79" i="3"/>
  <c r="BJ79" i="3"/>
  <c r="BI79" i="3"/>
  <c r="AW79" i="3" s="1"/>
  <c r="BH79" i="3"/>
  <c r="BG79" i="3"/>
  <c r="BB79" i="3"/>
  <c r="AZ79" i="3"/>
  <c r="AY79" i="3"/>
  <c r="AU79" i="3"/>
  <c r="AT79" i="3"/>
  <c r="BP79" i="3" s="1"/>
  <c r="AR79" i="3"/>
  <c r="CA79" i="3" s="1"/>
  <c r="AQ79" i="3"/>
  <c r="AO79" i="3"/>
  <c r="BZ79" i="3" s="1"/>
  <c r="AN79" i="3"/>
  <c r="AL79" i="3"/>
  <c r="BY79" i="3" s="1"/>
  <c r="AK79" i="3"/>
  <c r="AI79" i="3"/>
  <c r="BX79" i="3" s="1"/>
  <c r="AH79" i="3"/>
  <c r="AF79" i="3"/>
  <c r="BW79" i="3" s="1"/>
  <c r="AE79" i="3"/>
  <c r="AC79" i="3"/>
  <c r="BV79" i="3" s="1"/>
  <c r="AB79" i="3"/>
  <c r="Z79" i="3"/>
  <c r="BU79" i="3" s="1"/>
  <c r="Y79" i="3"/>
  <c r="W79" i="3"/>
  <c r="BT79" i="3" s="1"/>
  <c r="V79" i="3"/>
  <c r="T79" i="3"/>
  <c r="BS79" i="3" s="1"/>
  <c r="S79" i="3"/>
  <c r="Q79" i="3"/>
  <c r="BR79" i="3" s="1"/>
  <c r="P79" i="3"/>
  <c r="M79" i="3"/>
  <c r="BN79" i="3" s="1"/>
  <c r="F79" i="3"/>
  <c r="BO79" i="3" s="1"/>
  <c r="BM78" i="3"/>
  <c r="K78" i="3" s="1"/>
  <c r="BK78" i="3"/>
  <c r="BJ78" i="3"/>
  <c r="BI78" i="3"/>
  <c r="AW78" i="3" s="1"/>
  <c r="BH78" i="3"/>
  <c r="BG78" i="3"/>
  <c r="BB78" i="3"/>
  <c r="AZ78" i="3"/>
  <c r="AY78" i="3"/>
  <c r="AU78" i="3"/>
  <c r="AT78" i="3"/>
  <c r="BP78" i="3" s="1"/>
  <c r="AR78" i="3"/>
  <c r="CA78" i="3" s="1"/>
  <c r="AQ78" i="3"/>
  <c r="AO78" i="3"/>
  <c r="BZ78" i="3" s="1"/>
  <c r="AN78" i="3"/>
  <c r="AL78" i="3"/>
  <c r="BY78" i="3" s="1"/>
  <c r="AK78" i="3"/>
  <c r="AI78" i="3"/>
  <c r="BX78" i="3" s="1"/>
  <c r="AH78" i="3"/>
  <c r="AF78" i="3"/>
  <c r="BW78" i="3" s="1"/>
  <c r="AE78" i="3"/>
  <c r="AC78" i="3"/>
  <c r="BV78" i="3" s="1"/>
  <c r="AB78" i="3"/>
  <c r="Z78" i="3"/>
  <c r="BU78" i="3" s="1"/>
  <c r="Y78" i="3"/>
  <c r="W78" i="3"/>
  <c r="BT78" i="3" s="1"/>
  <c r="V78" i="3"/>
  <c r="T78" i="3"/>
  <c r="BS78" i="3" s="1"/>
  <c r="S78" i="3"/>
  <c r="Q78" i="3"/>
  <c r="BR78" i="3" s="1"/>
  <c r="P78" i="3"/>
  <c r="M78" i="3"/>
  <c r="BN78" i="3" s="1"/>
  <c r="F78" i="3"/>
  <c r="BO78" i="3" s="1"/>
  <c r="BM77" i="3"/>
  <c r="K77" i="3" s="1"/>
  <c r="BK77" i="3"/>
  <c r="BJ77" i="3"/>
  <c r="BI77" i="3"/>
  <c r="AW77" i="3" s="1"/>
  <c r="BH77" i="3"/>
  <c r="BG77" i="3"/>
  <c r="BB77" i="3"/>
  <c r="AZ77" i="3"/>
  <c r="AY77" i="3"/>
  <c r="AU77" i="3"/>
  <c r="AT77" i="3"/>
  <c r="BP77" i="3" s="1"/>
  <c r="AR77" i="3"/>
  <c r="CA77" i="3" s="1"/>
  <c r="AQ77" i="3"/>
  <c r="AO77" i="3"/>
  <c r="BZ77" i="3" s="1"/>
  <c r="AN77" i="3"/>
  <c r="AL77" i="3"/>
  <c r="BY77" i="3" s="1"/>
  <c r="AK77" i="3"/>
  <c r="AI77" i="3"/>
  <c r="BX77" i="3" s="1"/>
  <c r="AH77" i="3"/>
  <c r="AF77" i="3"/>
  <c r="BW77" i="3" s="1"/>
  <c r="AE77" i="3"/>
  <c r="AC77" i="3"/>
  <c r="BV77" i="3" s="1"/>
  <c r="AB77" i="3"/>
  <c r="Z77" i="3"/>
  <c r="BU77" i="3" s="1"/>
  <c r="Y77" i="3"/>
  <c r="W77" i="3"/>
  <c r="BT77" i="3" s="1"/>
  <c r="V77" i="3"/>
  <c r="T77" i="3"/>
  <c r="BS77" i="3" s="1"/>
  <c r="S77" i="3"/>
  <c r="Q77" i="3"/>
  <c r="P77" i="3"/>
  <c r="M77" i="3"/>
  <c r="BN77" i="3" s="1"/>
  <c r="F77" i="3"/>
  <c r="BO77" i="3" s="1"/>
  <c r="BM76" i="3"/>
  <c r="K76" i="3" s="1"/>
  <c r="BK76" i="3"/>
  <c r="BJ76" i="3"/>
  <c r="BI76" i="3"/>
  <c r="AW76" i="3" s="1"/>
  <c r="BH76" i="3"/>
  <c r="BG76" i="3"/>
  <c r="BB76" i="3"/>
  <c r="AZ76" i="3"/>
  <c r="AY76" i="3"/>
  <c r="AU76" i="3"/>
  <c r="AT76" i="3"/>
  <c r="BP76" i="3" s="1"/>
  <c r="AR76" i="3"/>
  <c r="CA76" i="3" s="1"/>
  <c r="AQ76" i="3"/>
  <c r="AO76" i="3"/>
  <c r="BZ76" i="3" s="1"/>
  <c r="AN76" i="3"/>
  <c r="AL76" i="3"/>
  <c r="BY76" i="3" s="1"/>
  <c r="AK76" i="3"/>
  <c r="AI76" i="3"/>
  <c r="BX76" i="3" s="1"/>
  <c r="AH76" i="3"/>
  <c r="AF76" i="3"/>
  <c r="BW76" i="3" s="1"/>
  <c r="AE76" i="3"/>
  <c r="AC76" i="3"/>
  <c r="BV76" i="3" s="1"/>
  <c r="AB76" i="3"/>
  <c r="Z76" i="3"/>
  <c r="BU76" i="3" s="1"/>
  <c r="Y76" i="3"/>
  <c r="W76" i="3"/>
  <c r="BT76" i="3" s="1"/>
  <c r="V76" i="3"/>
  <c r="T76" i="3"/>
  <c r="BS76" i="3" s="1"/>
  <c r="S76" i="3"/>
  <c r="Q76" i="3"/>
  <c r="BR76" i="3" s="1"/>
  <c r="P76" i="3"/>
  <c r="M76" i="3"/>
  <c r="BN76" i="3" s="1"/>
  <c r="F76" i="3"/>
  <c r="BO76" i="3" s="1"/>
  <c r="BM75" i="3"/>
  <c r="K75" i="3" s="1"/>
  <c r="BK75" i="3"/>
  <c r="BJ75" i="3"/>
  <c r="BI75" i="3"/>
  <c r="AW75" i="3" s="1"/>
  <c r="BH75" i="3"/>
  <c r="BG75" i="3"/>
  <c r="BB75" i="3"/>
  <c r="AZ75" i="3"/>
  <c r="AY75" i="3"/>
  <c r="AU75" i="3"/>
  <c r="AT75" i="3"/>
  <c r="BP75" i="3" s="1"/>
  <c r="AR75" i="3"/>
  <c r="CA75" i="3" s="1"/>
  <c r="AQ75" i="3"/>
  <c r="AO75" i="3"/>
  <c r="BZ75" i="3" s="1"/>
  <c r="AN75" i="3"/>
  <c r="AL75" i="3"/>
  <c r="BY75" i="3" s="1"/>
  <c r="AK75" i="3"/>
  <c r="AI75" i="3"/>
  <c r="BX75" i="3" s="1"/>
  <c r="AH75" i="3"/>
  <c r="AF75" i="3"/>
  <c r="BW75" i="3" s="1"/>
  <c r="AE75" i="3"/>
  <c r="AC75" i="3"/>
  <c r="BV75" i="3" s="1"/>
  <c r="AB75" i="3"/>
  <c r="Z75" i="3"/>
  <c r="Y75" i="3"/>
  <c r="W75" i="3"/>
  <c r="BT75" i="3" s="1"/>
  <c r="V75" i="3"/>
  <c r="T75" i="3"/>
  <c r="BS75" i="3" s="1"/>
  <c r="S75" i="3"/>
  <c r="Q75" i="3"/>
  <c r="BR75" i="3" s="1"/>
  <c r="P75" i="3"/>
  <c r="M75" i="3"/>
  <c r="BN75" i="3" s="1"/>
  <c r="F75" i="3"/>
  <c r="BO75" i="3" s="1"/>
  <c r="BM74" i="3"/>
  <c r="K74" i="3" s="1"/>
  <c r="BK74" i="3"/>
  <c r="BJ74" i="3"/>
  <c r="BI74" i="3"/>
  <c r="AW74" i="3" s="1"/>
  <c r="BH74" i="3"/>
  <c r="BG74" i="3"/>
  <c r="BB74" i="3"/>
  <c r="AZ74" i="3"/>
  <c r="AY74" i="3"/>
  <c r="AU74" i="3"/>
  <c r="AT74" i="3"/>
  <c r="BP74" i="3" s="1"/>
  <c r="AR74" i="3"/>
  <c r="CA74" i="3" s="1"/>
  <c r="AQ74" i="3"/>
  <c r="AO74" i="3"/>
  <c r="BZ74" i="3" s="1"/>
  <c r="AN74" i="3"/>
  <c r="AL74" i="3"/>
  <c r="BY74" i="3" s="1"/>
  <c r="AK74" i="3"/>
  <c r="AI74" i="3"/>
  <c r="BX74" i="3" s="1"/>
  <c r="AH74" i="3"/>
  <c r="AF74" i="3"/>
  <c r="BW74" i="3" s="1"/>
  <c r="AE74" i="3"/>
  <c r="AC74" i="3"/>
  <c r="BV74" i="3" s="1"/>
  <c r="AB74" i="3"/>
  <c r="Z74" i="3"/>
  <c r="BU74" i="3" s="1"/>
  <c r="Y74" i="3"/>
  <c r="W74" i="3"/>
  <c r="BT74" i="3" s="1"/>
  <c r="V74" i="3"/>
  <c r="T74" i="3"/>
  <c r="BS74" i="3" s="1"/>
  <c r="S74" i="3"/>
  <c r="Q74" i="3"/>
  <c r="BR74" i="3" s="1"/>
  <c r="P74" i="3"/>
  <c r="M74" i="3"/>
  <c r="BN74" i="3" s="1"/>
  <c r="F74" i="3"/>
  <c r="BO74" i="3" s="1"/>
  <c r="BM73" i="3"/>
  <c r="K73" i="3" s="1"/>
  <c r="BK73" i="3"/>
  <c r="BJ73" i="3"/>
  <c r="BI73" i="3"/>
  <c r="AW73" i="3" s="1"/>
  <c r="BH73" i="3"/>
  <c r="BG73" i="3"/>
  <c r="BB73" i="3"/>
  <c r="AZ73" i="3"/>
  <c r="AY73" i="3"/>
  <c r="AU73" i="3"/>
  <c r="AT73" i="3"/>
  <c r="BP73" i="3" s="1"/>
  <c r="AR73" i="3"/>
  <c r="CA73" i="3" s="1"/>
  <c r="AQ73" i="3"/>
  <c r="AO73" i="3"/>
  <c r="BZ73" i="3" s="1"/>
  <c r="AN73" i="3"/>
  <c r="AL73" i="3"/>
  <c r="BY73" i="3" s="1"/>
  <c r="AK73" i="3"/>
  <c r="AI73" i="3"/>
  <c r="BX73" i="3" s="1"/>
  <c r="AH73" i="3"/>
  <c r="AF73" i="3"/>
  <c r="BW73" i="3" s="1"/>
  <c r="AE73" i="3"/>
  <c r="AC73" i="3"/>
  <c r="BV73" i="3" s="1"/>
  <c r="AB73" i="3"/>
  <c r="Z73" i="3"/>
  <c r="BU73" i="3" s="1"/>
  <c r="Y73" i="3"/>
  <c r="W73" i="3"/>
  <c r="V73" i="3"/>
  <c r="T73" i="3"/>
  <c r="BS73" i="3" s="1"/>
  <c r="S73" i="3"/>
  <c r="Q73" i="3"/>
  <c r="BR73" i="3" s="1"/>
  <c r="P73" i="3"/>
  <c r="M73" i="3"/>
  <c r="BN73" i="3" s="1"/>
  <c r="F73" i="3"/>
  <c r="BO73" i="3" s="1"/>
  <c r="BM72" i="3"/>
  <c r="K72" i="3" s="1"/>
  <c r="BK72" i="3"/>
  <c r="BJ72" i="3"/>
  <c r="BI72" i="3"/>
  <c r="AW72" i="3" s="1"/>
  <c r="BH72" i="3"/>
  <c r="BG72" i="3"/>
  <c r="BB72" i="3"/>
  <c r="AZ72" i="3"/>
  <c r="AY72" i="3"/>
  <c r="AU72" i="3"/>
  <c r="AT72" i="3"/>
  <c r="BP72" i="3" s="1"/>
  <c r="AR72" i="3"/>
  <c r="CA72" i="3" s="1"/>
  <c r="AQ72" i="3"/>
  <c r="AO72" i="3"/>
  <c r="BZ72" i="3" s="1"/>
  <c r="AN72" i="3"/>
  <c r="AL72" i="3"/>
  <c r="BY72" i="3" s="1"/>
  <c r="AK72" i="3"/>
  <c r="AI72" i="3"/>
  <c r="BX72" i="3" s="1"/>
  <c r="AH72" i="3"/>
  <c r="AF72" i="3"/>
  <c r="BW72" i="3" s="1"/>
  <c r="AE72" i="3"/>
  <c r="AC72" i="3"/>
  <c r="BV72" i="3" s="1"/>
  <c r="AB72" i="3"/>
  <c r="Z72" i="3"/>
  <c r="BU72" i="3" s="1"/>
  <c r="Y72" i="3"/>
  <c r="W72" i="3"/>
  <c r="BT72" i="3" s="1"/>
  <c r="V72" i="3"/>
  <c r="T72" i="3"/>
  <c r="BS72" i="3" s="1"/>
  <c r="S72" i="3"/>
  <c r="Q72" i="3"/>
  <c r="P72" i="3"/>
  <c r="M72" i="3"/>
  <c r="BN72" i="3" s="1"/>
  <c r="F72" i="3"/>
  <c r="BO72" i="3" s="1"/>
  <c r="BM71" i="3"/>
  <c r="K71" i="3" s="1"/>
  <c r="BK71" i="3"/>
  <c r="BJ71" i="3"/>
  <c r="BI71" i="3"/>
  <c r="AW71" i="3" s="1"/>
  <c r="BH71" i="3"/>
  <c r="BG71" i="3"/>
  <c r="BB71" i="3"/>
  <c r="AZ71" i="3"/>
  <c r="AY71" i="3"/>
  <c r="AU71" i="3"/>
  <c r="AT71" i="3"/>
  <c r="BP71" i="3" s="1"/>
  <c r="AR71" i="3"/>
  <c r="CA71" i="3" s="1"/>
  <c r="AQ71" i="3"/>
  <c r="AO71" i="3"/>
  <c r="BZ71" i="3" s="1"/>
  <c r="AN71" i="3"/>
  <c r="AL71" i="3"/>
  <c r="BY71" i="3" s="1"/>
  <c r="AK71" i="3"/>
  <c r="AI71" i="3"/>
  <c r="BX71" i="3" s="1"/>
  <c r="AH71" i="3"/>
  <c r="AF71" i="3"/>
  <c r="BW71" i="3" s="1"/>
  <c r="AE71" i="3"/>
  <c r="AC71" i="3"/>
  <c r="BV71" i="3" s="1"/>
  <c r="AB71" i="3"/>
  <c r="Z71" i="3"/>
  <c r="BU71" i="3" s="1"/>
  <c r="Y71" i="3"/>
  <c r="W71" i="3"/>
  <c r="BT71" i="3" s="1"/>
  <c r="V71" i="3"/>
  <c r="T71" i="3"/>
  <c r="S71" i="3"/>
  <c r="Q71" i="3"/>
  <c r="BR71" i="3" s="1"/>
  <c r="P71" i="3"/>
  <c r="M71" i="3"/>
  <c r="BN71" i="3" s="1"/>
  <c r="F71" i="3"/>
  <c r="BO71" i="3" s="1"/>
  <c r="BM70" i="3"/>
  <c r="K70" i="3" s="1"/>
  <c r="BK70" i="3"/>
  <c r="BJ70" i="3"/>
  <c r="BI70" i="3"/>
  <c r="AW70" i="3" s="1"/>
  <c r="BH70" i="3"/>
  <c r="BG70" i="3"/>
  <c r="BB70" i="3"/>
  <c r="AZ70" i="3"/>
  <c r="AY70" i="3"/>
  <c r="AU70" i="3"/>
  <c r="AT70" i="3"/>
  <c r="BP70" i="3" s="1"/>
  <c r="AR70" i="3"/>
  <c r="CA70" i="3" s="1"/>
  <c r="AQ70" i="3"/>
  <c r="AO70" i="3"/>
  <c r="BZ70" i="3" s="1"/>
  <c r="AN70" i="3"/>
  <c r="AL70" i="3"/>
  <c r="BY70" i="3" s="1"/>
  <c r="AK70" i="3"/>
  <c r="AI70" i="3"/>
  <c r="BX70" i="3" s="1"/>
  <c r="AH70" i="3"/>
  <c r="AF70" i="3"/>
  <c r="BW70" i="3" s="1"/>
  <c r="AE70" i="3"/>
  <c r="AC70" i="3"/>
  <c r="BV70" i="3" s="1"/>
  <c r="AB70" i="3"/>
  <c r="Z70" i="3"/>
  <c r="BU70" i="3" s="1"/>
  <c r="Y70" i="3"/>
  <c r="W70" i="3"/>
  <c r="BT70" i="3" s="1"/>
  <c r="V70" i="3"/>
  <c r="T70" i="3"/>
  <c r="BS70" i="3" s="1"/>
  <c r="S70" i="3"/>
  <c r="Q70" i="3"/>
  <c r="P70" i="3"/>
  <c r="M70" i="3"/>
  <c r="BN70" i="3" s="1"/>
  <c r="F70" i="3"/>
  <c r="BO70" i="3" s="1"/>
  <c r="BM69" i="3"/>
  <c r="K69" i="3" s="1"/>
  <c r="BK69" i="3"/>
  <c r="BJ69" i="3"/>
  <c r="BI69" i="3"/>
  <c r="AW69" i="3" s="1"/>
  <c r="BH69" i="3"/>
  <c r="BG69" i="3"/>
  <c r="BB69" i="3"/>
  <c r="AZ69" i="3"/>
  <c r="AY69" i="3"/>
  <c r="AU69" i="3"/>
  <c r="AT69" i="3"/>
  <c r="BP69" i="3" s="1"/>
  <c r="AR69" i="3"/>
  <c r="CA69" i="3" s="1"/>
  <c r="AQ69" i="3"/>
  <c r="AO69" i="3"/>
  <c r="BZ69" i="3" s="1"/>
  <c r="AN69" i="3"/>
  <c r="AL69" i="3"/>
  <c r="BY69" i="3" s="1"/>
  <c r="AK69" i="3"/>
  <c r="AI69" i="3"/>
  <c r="BX69" i="3" s="1"/>
  <c r="AH69" i="3"/>
  <c r="AF69" i="3"/>
  <c r="BW69" i="3" s="1"/>
  <c r="AE69" i="3"/>
  <c r="AC69" i="3"/>
  <c r="BV69" i="3" s="1"/>
  <c r="AB69" i="3"/>
  <c r="Z69" i="3"/>
  <c r="BU69" i="3" s="1"/>
  <c r="Y69" i="3"/>
  <c r="W69" i="3"/>
  <c r="BT69" i="3" s="1"/>
  <c r="V69" i="3"/>
  <c r="T69" i="3"/>
  <c r="BS69" i="3" s="1"/>
  <c r="S69" i="3"/>
  <c r="Q69" i="3"/>
  <c r="BR69" i="3" s="1"/>
  <c r="P69" i="3"/>
  <c r="M69" i="3"/>
  <c r="BN69" i="3" s="1"/>
  <c r="F69" i="3"/>
  <c r="BO69" i="3" s="1"/>
  <c r="BM68" i="3"/>
  <c r="K68" i="3" s="1"/>
  <c r="BK68" i="3"/>
  <c r="BJ68" i="3"/>
  <c r="BI68" i="3"/>
  <c r="AW68" i="3" s="1"/>
  <c r="BH68" i="3"/>
  <c r="BG68" i="3"/>
  <c r="BB68" i="3"/>
  <c r="AZ68" i="3"/>
  <c r="AY68" i="3"/>
  <c r="AU68" i="3"/>
  <c r="AT68" i="3"/>
  <c r="BP68" i="3" s="1"/>
  <c r="AR68" i="3"/>
  <c r="CA68" i="3" s="1"/>
  <c r="AQ68" i="3"/>
  <c r="AO68" i="3"/>
  <c r="BZ68" i="3" s="1"/>
  <c r="AN68" i="3"/>
  <c r="AL68" i="3"/>
  <c r="BY68" i="3" s="1"/>
  <c r="AK68" i="3"/>
  <c r="AI68" i="3"/>
  <c r="BX68" i="3" s="1"/>
  <c r="AH68" i="3"/>
  <c r="AF68" i="3"/>
  <c r="BW68" i="3" s="1"/>
  <c r="AE68" i="3"/>
  <c r="AC68" i="3"/>
  <c r="BV68" i="3" s="1"/>
  <c r="AB68" i="3"/>
  <c r="Z68" i="3"/>
  <c r="BU68" i="3" s="1"/>
  <c r="Y68" i="3"/>
  <c r="W68" i="3"/>
  <c r="BT68" i="3" s="1"/>
  <c r="V68" i="3"/>
  <c r="T68" i="3"/>
  <c r="BS68" i="3" s="1"/>
  <c r="S68" i="3"/>
  <c r="Q68" i="3"/>
  <c r="BR68" i="3" s="1"/>
  <c r="P68" i="3"/>
  <c r="M68" i="3"/>
  <c r="BN68" i="3" s="1"/>
  <c r="F68" i="3"/>
  <c r="BO68" i="3" s="1"/>
  <c r="BM67" i="3"/>
  <c r="K67" i="3" s="1"/>
  <c r="BK67" i="3"/>
  <c r="BJ67" i="3"/>
  <c r="BI67" i="3"/>
  <c r="AW67" i="3" s="1"/>
  <c r="BH67" i="3"/>
  <c r="BG67" i="3"/>
  <c r="BB67" i="3"/>
  <c r="AZ67" i="3"/>
  <c r="AY67" i="3"/>
  <c r="AU67" i="3"/>
  <c r="AT67" i="3"/>
  <c r="BP67" i="3" s="1"/>
  <c r="AR67" i="3"/>
  <c r="CA67" i="3" s="1"/>
  <c r="AQ67" i="3"/>
  <c r="AO67" i="3"/>
  <c r="BZ67" i="3" s="1"/>
  <c r="AN67" i="3"/>
  <c r="AL67" i="3"/>
  <c r="BY67" i="3" s="1"/>
  <c r="AK67" i="3"/>
  <c r="AI67" i="3"/>
  <c r="BX67" i="3" s="1"/>
  <c r="AH67" i="3"/>
  <c r="AF67" i="3"/>
  <c r="BW67" i="3" s="1"/>
  <c r="AE67" i="3"/>
  <c r="AC67" i="3"/>
  <c r="BV67" i="3" s="1"/>
  <c r="AB67" i="3"/>
  <c r="Z67" i="3"/>
  <c r="Y67" i="3"/>
  <c r="W67" i="3"/>
  <c r="BT67" i="3" s="1"/>
  <c r="V67" i="3"/>
  <c r="T67" i="3"/>
  <c r="BS67" i="3" s="1"/>
  <c r="S67" i="3"/>
  <c r="Q67" i="3"/>
  <c r="BR67" i="3" s="1"/>
  <c r="P67" i="3"/>
  <c r="M67" i="3"/>
  <c r="BN67" i="3" s="1"/>
  <c r="F67" i="3"/>
  <c r="BO67" i="3" s="1"/>
  <c r="BM66" i="3"/>
  <c r="K66" i="3" s="1"/>
  <c r="BK66" i="3"/>
  <c r="BJ66" i="3"/>
  <c r="BI66" i="3"/>
  <c r="AW66" i="3" s="1"/>
  <c r="BH66" i="3"/>
  <c r="BG66" i="3"/>
  <c r="BB66" i="3"/>
  <c r="AZ66" i="3"/>
  <c r="AY66" i="3"/>
  <c r="AU66" i="3"/>
  <c r="AT66" i="3"/>
  <c r="BP66" i="3" s="1"/>
  <c r="AR66" i="3"/>
  <c r="CA66" i="3" s="1"/>
  <c r="AQ66" i="3"/>
  <c r="AO66" i="3"/>
  <c r="BZ66" i="3" s="1"/>
  <c r="AN66" i="3"/>
  <c r="AL66" i="3"/>
  <c r="BY66" i="3" s="1"/>
  <c r="AK66" i="3"/>
  <c r="AI66" i="3"/>
  <c r="BX66" i="3" s="1"/>
  <c r="AH66" i="3"/>
  <c r="AF66" i="3"/>
  <c r="BW66" i="3" s="1"/>
  <c r="AE66" i="3"/>
  <c r="AC66" i="3"/>
  <c r="BV66" i="3" s="1"/>
  <c r="AB66" i="3"/>
  <c r="Z66" i="3"/>
  <c r="BU66" i="3" s="1"/>
  <c r="Y66" i="3"/>
  <c r="W66" i="3"/>
  <c r="BT66" i="3" s="1"/>
  <c r="V66" i="3"/>
  <c r="T66" i="3"/>
  <c r="BS66" i="3" s="1"/>
  <c r="S66" i="3"/>
  <c r="Q66" i="3"/>
  <c r="P66" i="3"/>
  <c r="M66" i="3"/>
  <c r="BN66" i="3" s="1"/>
  <c r="F66" i="3"/>
  <c r="BO66" i="3" s="1"/>
  <c r="BM65" i="3"/>
  <c r="K65" i="3" s="1"/>
  <c r="BK65" i="3"/>
  <c r="BJ65" i="3"/>
  <c r="BI65" i="3"/>
  <c r="AW65" i="3" s="1"/>
  <c r="BH65" i="3"/>
  <c r="BG65" i="3"/>
  <c r="BB65" i="3"/>
  <c r="AZ65" i="3"/>
  <c r="AY65" i="3"/>
  <c r="AU65" i="3"/>
  <c r="AT65" i="3"/>
  <c r="BP65" i="3" s="1"/>
  <c r="AR65" i="3"/>
  <c r="CA65" i="3" s="1"/>
  <c r="AQ65" i="3"/>
  <c r="AO65" i="3"/>
  <c r="BZ65" i="3" s="1"/>
  <c r="AN65" i="3"/>
  <c r="AL65" i="3"/>
  <c r="BY65" i="3" s="1"/>
  <c r="AK65" i="3"/>
  <c r="AI65" i="3"/>
  <c r="BX65" i="3" s="1"/>
  <c r="AH65" i="3"/>
  <c r="AF65" i="3"/>
  <c r="BW65" i="3" s="1"/>
  <c r="AE65" i="3"/>
  <c r="AC65" i="3"/>
  <c r="BV65" i="3" s="1"/>
  <c r="AB65" i="3"/>
  <c r="Z65" i="3"/>
  <c r="BU65" i="3" s="1"/>
  <c r="Y65" i="3"/>
  <c r="W65" i="3"/>
  <c r="V65" i="3"/>
  <c r="T65" i="3"/>
  <c r="BS65" i="3" s="1"/>
  <c r="S65" i="3"/>
  <c r="Q65" i="3"/>
  <c r="BR65" i="3" s="1"/>
  <c r="P65" i="3"/>
  <c r="M65" i="3"/>
  <c r="BN65" i="3" s="1"/>
  <c r="F65" i="3"/>
  <c r="BO65" i="3" s="1"/>
  <c r="BM64" i="3"/>
  <c r="K64" i="3" s="1"/>
  <c r="BK64" i="3"/>
  <c r="BJ64" i="3"/>
  <c r="BI64" i="3"/>
  <c r="AW64" i="3" s="1"/>
  <c r="BH64" i="3"/>
  <c r="BG64" i="3"/>
  <c r="BB64" i="3"/>
  <c r="AZ64" i="3"/>
  <c r="AY64" i="3"/>
  <c r="AU64" i="3"/>
  <c r="AT64" i="3"/>
  <c r="BP64" i="3" s="1"/>
  <c r="AR64" i="3"/>
  <c r="CA64" i="3" s="1"/>
  <c r="AQ64" i="3"/>
  <c r="AO64" i="3"/>
  <c r="BZ64" i="3" s="1"/>
  <c r="AN64" i="3"/>
  <c r="AL64" i="3"/>
  <c r="BY64" i="3" s="1"/>
  <c r="AK64" i="3"/>
  <c r="AI64" i="3"/>
  <c r="BX64" i="3" s="1"/>
  <c r="AH64" i="3"/>
  <c r="AF64" i="3"/>
  <c r="BW64" i="3" s="1"/>
  <c r="AE64" i="3"/>
  <c r="AC64" i="3"/>
  <c r="BV64" i="3" s="1"/>
  <c r="AB64" i="3"/>
  <c r="Z64" i="3"/>
  <c r="BU64" i="3" s="1"/>
  <c r="Y64" i="3"/>
  <c r="W64" i="3"/>
  <c r="BT64" i="3" s="1"/>
  <c r="V64" i="3"/>
  <c r="T64" i="3"/>
  <c r="BS64" i="3" s="1"/>
  <c r="S64" i="3"/>
  <c r="Q64" i="3"/>
  <c r="P64" i="3"/>
  <c r="M64" i="3"/>
  <c r="BN64" i="3" s="1"/>
  <c r="F64" i="3"/>
  <c r="BO64" i="3" s="1"/>
  <c r="BM63" i="3"/>
  <c r="K63" i="3" s="1"/>
  <c r="BK63" i="3"/>
  <c r="BJ63" i="3"/>
  <c r="BI63" i="3"/>
  <c r="AW63" i="3" s="1"/>
  <c r="BH63" i="3"/>
  <c r="BG63" i="3"/>
  <c r="BB63" i="3"/>
  <c r="AZ63" i="3"/>
  <c r="AY63" i="3"/>
  <c r="AU63" i="3"/>
  <c r="AT63" i="3"/>
  <c r="BP63" i="3" s="1"/>
  <c r="AR63" i="3"/>
  <c r="CA63" i="3" s="1"/>
  <c r="AQ63" i="3"/>
  <c r="AO63" i="3"/>
  <c r="BZ63" i="3" s="1"/>
  <c r="AN63" i="3"/>
  <c r="AL63" i="3"/>
  <c r="BY63" i="3" s="1"/>
  <c r="AK63" i="3"/>
  <c r="AI63" i="3"/>
  <c r="BX63" i="3" s="1"/>
  <c r="AH63" i="3"/>
  <c r="AF63" i="3"/>
  <c r="BW63" i="3" s="1"/>
  <c r="AE63" i="3"/>
  <c r="AC63" i="3"/>
  <c r="BV63" i="3" s="1"/>
  <c r="AB63" i="3"/>
  <c r="Z63" i="3"/>
  <c r="BU63" i="3" s="1"/>
  <c r="Y63" i="3"/>
  <c r="W63" i="3"/>
  <c r="BT63" i="3" s="1"/>
  <c r="V63" i="3"/>
  <c r="T63" i="3"/>
  <c r="BS63" i="3" s="1"/>
  <c r="S63" i="3"/>
  <c r="Q63" i="3"/>
  <c r="BR63" i="3" s="1"/>
  <c r="P63" i="3"/>
  <c r="M63" i="3"/>
  <c r="BN63" i="3" s="1"/>
  <c r="F63" i="3"/>
  <c r="BO63" i="3" s="1"/>
  <c r="BM62" i="3"/>
  <c r="K62" i="3" s="1"/>
  <c r="BK62" i="3"/>
  <c r="BJ62" i="3"/>
  <c r="BI62" i="3"/>
  <c r="AW62" i="3" s="1"/>
  <c r="BH62" i="3"/>
  <c r="BG62" i="3"/>
  <c r="BB62" i="3"/>
  <c r="AZ62" i="3"/>
  <c r="AY62" i="3"/>
  <c r="AU62" i="3"/>
  <c r="AT62" i="3"/>
  <c r="BP62" i="3" s="1"/>
  <c r="AR62" i="3"/>
  <c r="CA62" i="3" s="1"/>
  <c r="AQ62" i="3"/>
  <c r="AO62" i="3"/>
  <c r="BZ62" i="3" s="1"/>
  <c r="AN62" i="3"/>
  <c r="AL62" i="3"/>
  <c r="BY62" i="3" s="1"/>
  <c r="AK62" i="3"/>
  <c r="AI62" i="3"/>
  <c r="BX62" i="3" s="1"/>
  <c r="AH62" i="3"/>
  <c r="AF62" i="3"/>
  <c r="BW62" i="3" s="1"/>
  <c r="AE62" i="3"/>
  <c r="AC62" i="3"/>
  <c r="BV62" i="3" s="1"/>
  <c r="AB62" i="3"/>
  <c r="Z62" i="3"/>
  <c r="BU62" i="3" s="1"/>
  <c r="Y62" i="3"/>
  <c r="W62" i="3"/>
  <c r="BT62" i="3" s="1"/>
  <c r="V62" i="3"/>
  <c r="T62" i="3"/>
  <c r="BS62" i="3" s="1"/>
  <c r="S62" i="3"/>
  <c r="Q62" i="3"/>
  <c r="P62" i="3"/>
  <c r="M62" i="3"/>
  <c r="BN62" i="3" s="1"/>
  <c r="F62" i="3"/>
  <c r="BO62" i="3" s="1"/>
  <c r="BM61" i="3"/>
  <c r="K61" i="3" s="1"/>
  <c r="BK61" i="3"/>
  <c r="BJ61" i="3"/>
  <c r="BI61" i="3"/>
  <c r="AW61" i="3" s="1"/>
  <c r="BH61" i="3"/>
  <c r="BG61" i="3"/>
  <c r="BB61" i="3"/>
  <c r="AZ61" i="3"/>
  <c r="AY61" i="3"/>
  <c r="AU61" i="3"/>
  <c r="AT61" i="3"/>
  <c r="BP61" i="3" s="1"/>
  <c r="AR61" i="3"/>
  <c r="CA61" i="3" s="1"/>
  <c r="AQ61" i="3"/>
  <c r="AO61" i="3"/>
  <c r="BZ61" i="3" s="1"/>
  <c r="AN61" i="3"/>
  <c r="AL61" i="3"/>
  <c r="BY61" i="3" s="1"/>
  <c r="AK61" i="3"/>
  <c r="AI61" i="3"/>
  <c r="BX61" i="3" s="1"/>
  <c r="AH61" i="3"/>
  <c r="AF61" i="3"/>
  <c r="BW61" i="3" s="1"/>
  <c r="AE61" i="3"/>
  <c r="AC61" i="3"/>
  <c r="BV61" i="3" s="1"/>
  <c r="AB61" i="3"/>
  <c r="Z61" i="3"/>
  <c r="BU61" i="3" s="1"/>
  <c r="Y61" i="3"/>
  <c r="W61" i="3"/>
  <c r="BT61" i="3" s="1"/>
  <c r="V61" i="3"/>
  <c r="T61" i="3"/>
  <c r="BS61" i="3" s="1"/>
  <c r="S61" i="3"/>
  <c r="Q61" i="3"/>
  <c r="P61" i="3"/>
  <c r="M61" i="3"/>
  <c r="BN61" i="3" s="1"/>
  <c r="F61" i="3"/>
  <c r="BO61" i="3" s="1"/>
  <c r="BM60" i="3"/>
  <c r="K60" i="3" s="1"/>
  <c r="BK60" i="3"/>
  <c r="BJ60" i="3"/>
  <c r="BI60" i="3"/>
  <c r="AW60" i="3" s="1"/>
  <c r="BH60" i="3"/>
  <c r="BG60" i="3"/>
  <c r="BB60" i="3"/>
  <c r="AZ60" i="3"/>
  <c r="AY60" i="3"/>
  <c r="AU60" i="3"/>
  <c r="AT60" i="3"/>
  <c r="BP60" i="3" s="1"/>
  <c r="AR60" i="3"/>
  <c r="CA60" i="3" s="1"/>
  <c r="AQ60" i="3"/>
  <c r="AO60" i="3"/>
  <c r="BZ60" i="3" s="1"/>
  <c r="AN60" i="3"/>
  <c r="AL60" i="3"/>
  <c r="BY60" i="3" s="1"/>
  <c r="AK60" i="3"/>
  <c r="AI60" i="3"/>
  <c r="BX60" i="3" s="1"/>
  <c r="AH60" i="3"/>
  <c r="AF60" i="3"/>
  <c r="BW60" i="3" s="1"/>
  <c r="AE60" i="3"/>
  <c r="AC60" i="3"/>
  <c r="BV60" i="3" s="1"/>
  <c r="AB60" i="3"/>
  <c r="Z60" i="3"/>
  <c r="BU60" i="3" s="1"/>
  <c r="Y60" i="3"/>
  <c r="W60" i="3"/>
  <c r="BT60" i="3" s="1"/>
  <c r="V60" i="3"/>
  <c r="T60" i="3"/>
  <c r="BS60" i="3" s="1"/>
  <c r="S60" i="3"/>
  <c r="Q60" i="3"/>
  <c r="BR60" i="3" s="1"/>
  <c r="P60" i="3"/>
  <c r="M60" i="3"/>
  <c r="BN60" i="3" s="1"/>
  <c r="F60" i="3"/>
  <c r="BO60" i="3" s="1"/>
  <c r="BM59" i="3"/>
  <c r="K59" i="3" s="1"/>
  <c r="BK59" i="3"/>
  <c r="BJ59" i="3"/>
  <c r="BI59" i="3"/>
  <c r="AW59" i="3" s="1"/>
  <c r="BH59" i="3"/>
  <c r="BG59" i="3"/>
  <c r="BB59" i="3"/>
  <c r="AZ59" i="3"/>
  <c r="AY59" i="3"/>
  <c r="AU59" i="3"/>
  <c r="AT59" i="3"/>
  <c r="BP59" i="3" s="1"/>
  <c r="AR59" i="3"/>
  <c r="CA59" i="3" s="1"/>
  <c r="AQ59" i="3"/>
  <c r="AO59" i="3"/>
  <c r="BZ59" i="3" s="1"/>
  <c r="AN59" i="3"/>
  <c r="AL59" i="3"/>
  <c r="BY59" i="3" s="1"/>
  <c r="AK59" i="3"/>
  <c r="AI59" i="3"/>
  <c r="BX59" i="3" s="1"/>
  <c r="AH59" i="3"/>
  <c r="AF59" i="3"/>
  <c r="BW59" i="3" s="1"/>
  <c r="AE59" i="3"/>
  <c r="AC59" i="3"/>
  <c r="BV59" i="3" s="1"/>
  <c r="AB59" i="3"/>
  <c r="Z59" i="3"/>
  <c r="BU59" i="3" s="1"/>
  <c r="Y59" i="3"/>
  <c r="W59" i="3"/>
  <c r="BT59" i="3" s="1"/>
  <c r="V59" i="3"/>
  <c r="T59" i="3"/>
  <c r="BS59" i="3" s="1"/>
  <c r="S59" i="3"/>
  <c r="Q59" i="3"/>
  <c r="BR59" i="3" s="1"/>
  <c r="P59" i="3"/>
  <c r="M59" i="3"/>
  <c r="BN59" i="3" s="1"/>
  <c r="F59" i="3"/>
  <c r="BO59" i="3" s="1"/>
  <c r="BM58" i="3"/>
  <c r="K58" i="3" s="1"/>
  <c r="BK58" i="3"/>
  <c r="BJ58" i="3"/>
  <c r="BI58" i="3"/>
  <c r="AW58" i="3" s="1"/>
  <c r="BH58" i="3"/>
  <c r="BG58" i="3"/>
  <c r="BB58" i="3"/>
  <c r="AZ58" i="3"/>
  <c r="AY58" i="3"/>
  <c r="AU58" i="3"/>
  <c r="AT58" i="3"/>
  <c r="BP58" i="3" s="1"/>
  <c r="AR58" i="3"/>
  <c r="CA58" i="3" s="1"/>
  <c r="AQ58" i="3"/>
  <c r="AO58" i="3"/>
  <c r="BZ58" i="3" s="1"/>
  <c r="AN58" i="3"/>
  <c r="AL58" i="3"/>
  <c r="BY58" i="3" s="1"/>
  <c r="AK58" i="3"/>
  <c r="AI58" i="3"/>
  <c r="BX58" i="3" s="1"/>
  <c r="AH58" i="3"/>
  <c r="AF58" i="3"/>
  <c r="BW58" i="3" s="1"/>
  <c r="AE58" i="3"/>
  <c r="AC58" i="3"/>
  <c r="BV58" i="3" s="1"/>
  <c r="AB58" i="3"/>
  <c r="Z58" i="3"/>
  <c r="BU58" i="3" s="1"/>
  <c r="Y58" i="3"/>
  <c r="W58" i="3"/>
  <c r="BT58" i="3" s="1"/>
  <c r="V58" i="3"/>
  <c r="T58" i="3"/>
  <c r="BS58" i="3" s="1"/>
  <c r="S58" i="3"/>
  <c r="Q58" i="3"/>
  <c r="BR58" i="3" s="1"/>
  <c r="P58" i="3"/>
  <c r="M58" i="3"/>
  <c r="BN58" i="3" s="1"/>
  <c r="F58" i="3"/>
  <c r="BO58" i="3" s="1"/>
  <c r="BM57" i="3"/>
  <c r="K57" i="3" s="1"/>
  <c r="BK57" i="3"/>
  <c r="BJ57" i="3"/>
  <c r="BI57" i="3"/>
  <c r="AW57" i="3" s="1"/>
  <c r="BH57" i="3"/>
  <c r="BG57" i="3"/>
  <c r="BB57" i="3"/>
  <c r="AZ57" i="3"/>
  <c r="AY57" i="3"/>
  <c r="AU57" i="3"/>
  <c r="AT57" i="3"/>
  <c r="BP57" i="3" s="1"/>
  <c r="AR57" i="3"/>
  <c r="CA57" i="3" s="1"/>
  <c r="AQ57" i="3"/>
  <c r="AO57" i="3"/>
  <c r="BZ57" i="3" s="1"/>
  <c r="AN57" i="3"/>
  <c r="AL57" i="3"/>
  <c r="BY57" i="3" s="1"/>
  <c r="AK57" i="3"/>
  <c r="AI57" i="3"/>
  <c r="BX57" i="3" s="1"/>
  <c r="AH57" i="3"/>
  <c r="AF57" i="3"/>
  <c r="BW57" i="3" s="1"/>
  <c r="AE57" i="3"/>
  <c r="AC57" i="3"/>
  <c r="BV57" i="3" s="1"/>
  <c r="AB57" i="3"/>
  <c r="Z57" i="3"/>
  <c r="BU57" i="3" s="1"/>
  <c r="Y57" i="3"/>
  <c r="W57" i="3"/>
  <c r="BT57" i="3" s="1"/>
  <c r="V57" i="3"/>
  <c r="T57" i="3"/>
  <c r="BS57" i="3" s="1"/>
  <c r="S57" i="3"/>
  <c r="Q57" i="3"/>
  <c r="BR57" i="3" s="1"/>
  <c r="P57" i="3"/>
  <c r="M57" i="3"/>
  <c r="BN57" i="3" s="1"/>
  <c r="F57" i="3"/>
  <c r="BO57" i="3" s="1"/>
  <c r="BM56" i="3"/>
  <c r="K56" i="3" s="1"/>
  <c r="BK56" i="3"/>
  <c r="BJ56" i="3"/>
  <c r="BI56" i="3"/>
  <c r="AW56" i="3" s="1"/>
  <c r="BH56" i="3"/>
  <c r="BG56" i="3"/>
  <c r="BB56" i="3"/>
  <c r="AZ56" i="3"/>
  <c r="AY56" i="3"/>
  <c r="AU56" i="3"/>
  <c r="AT56" i="3"/>
  <c r="BP56" i="3" s="1"/>
  <c r="AR56" i="3"/>
  <c r="CA56" i="3" s="1"/>
  <c r="AQ56" i="3"/>
  <c r="AO56" i="3"/>
  <c r="BZ56" i="3" s="1"/>
  <c r="AN56" i="3"/>
  <c r="AL56" i="3"/>
  <c r="BY56" i="3" s="1"/>
  <c r="AK56" i="3"/>
  <c r="AI56" i="3"/>
  <c r="BX56" i="3" s="1"/>
  <c r="AH56" i="3"/>
  <c r="AF56" i="3"/>
  <c r="BW56" i="3" s="1"/>
  <c r="AE56" i="3"/>
  <c r="AC56" i="3"/>
  <c r="BV56" i="3" s="1"/>
  <c r="AB56" i="3"/>
  <c r="Z56" i="3"/>
  <c r="BU56" i="3" s="1"/>
  <c r="Y56" i="3"/>
  <c r="W56" i="3"/>
  <c r="BT56" i="3" s="1"/>
  <c r="V56" i="3"/>
  <c r="T56" i="3"/>
  <c r="BS56" i="3" s="1"/>
  <c r="S56" i="3"/>
  <c r="Q56" i="3"/>
  <c r="P56" i="3"/>
  <c r="M56" i="3"/>
  <c r="BN56" i="3" s="1"/>
  <c r="F56" i="3"/>
  <c r="BO56" i="3" s="1"/>
  <c r="BM55" i="3"/>
  <c r="K55" i="3" s="1"/>
  <c r="BK55" i="3"/>
  <c r="BJ55" i="3"/>
  <c r="BI55" i="3"/>
  <c r="AW55" i="3" s="1"/>
  <c r="BH55" i="3"/>
  <c r="BG55" i="3"/>
  <c r="BB55" i="3"/>
  <c r="AZ55" i="3"/>
  <c r="AY55" i="3"/>
  <c r="AU55" i="3"/>
  <c r="AT55" i="3"/>
  <c r="BP55" i="3" s="1"/>
  <c r="AR55" i="3"/>
  <c r="CA55" i="3" s="1"/>
  <c r="AQ55" i="3"/>
  <c r="AO55" i="3"/>
  <c r="BZ55" i="3" s="1"/>
  <c r="AN55" i="3"/>
  <c r="AL55" i="3"/>
  <c r="BY55" i="3" s="1"/>
  <c r="AK55" i="3"/>
  <c r="AI55" i="3"/>
  <c r="BX55" i="3" s="1"/>
  <c r="AH55" i="3"/>
  <c r="AF55" i="3"/>
  <c r="BW55" i="3" s="1"/>
  <c r="AE55" i="3"/>
  <c r="AC55" i="3"/>
  <c r="BV55" i="3" s="1"/>
  <c r="AB55" i="3"/>
  <c r="Z55" i="3"/>
  <c r="BU55" i="3" s="1"/>
  <c r="Y55" i="3"/>
  <c r="W55" i="3"/>
  <c r="BT55" i="3" s="1"/>
  <c r="V55" i="3"/>
  <c r="T55" i="3"/>
  <c r="S55" i="3"/>
  <c r="Q55" i="3"/>
  <c r="BR55" i="3" s="1"/>
  <c r="P55" i="3"/>
  <c r="M55" i="3"/>
  <c r="BN55" i="3" s="1"/>
  <c r="F55" i="3"/>
  <c r="BO55" i="3" s="1"/>
  <c r="BM54" i="3"/>
  <c r="K54" i="3" s="1"/>
  <c r="BK54" i="3"/>
  <c r="BJ54" i="3"/>
  <c r="BI54" i="3"/>
  <c r="AW54" i="3" s="1"/>
  <c r="BH54" i="3"/>
  <c r="BG54" i="3"/>
  <c r="BB54" i="3"/>
  <c r="AZ54" i="3"/>
  <c r="AY54" i="3"/>
  <c r="AU54" i="3"/>
  <c r="AT54" i="3"/>
  <c r="BP54" i="3" s="1"/>
  <c r="AR54" i="3"/>
  <c r="CA54" i="3" s="1"/>
  <c r="AQ54" i="3"/>
  <c r="AO54" i="3"/>
  <c r="BZ54" i="3" s="1"/>
  <c r="AN54" i="3"/>
  <c r="AL54" i="3"/>
  <c r="BY54" i="3" s="1"/>
  <c r="AK54" i="3"/>
  <c r="AI54" i="3"/>
  <c r="BX54" i="3" s="1"/>
  <c r="AH54" i="3"/>
  <c r="AF54" i="3"/>
  <c r="BW54" i="3" s="1"/>
  <c r="AE54" i="3"/>
  <c r="AC54" i="3"/>
  <c r="BV54" i="3" s="1"/>
  <c r="AB54" i="3"/>
  <c r="Z54" i="3"/>
  <c r="BU54" i="3" s="1"/>
  <c r="Y54" i="3"/>
  <c r="W54" i="3"/>
  <c r="BT54" i="3" s="1"/>
  <c r="V54" i="3"/>
  <c r="T54" i="3"/>
  <c r="BS54" i="3" s="1"/>
  <c r="S54" i="3"/>
  <c r="Q54" i="3"/>
  <c r="P54" i="3"/>
  <c r="M54" i="3"/>
  <c r="BN54" i="3" s="1"/>
  <c r="F54" i="3"/>
  <c r="BO54" i="3" s="1"/>
  <c r="BM53" i="3"/>
  <c r="K53" i="3" s="1"/>
  <c r="BK53" i="3"/>
  <c r="BJ53" i="3"/>
  <c r="BI53" i="3"/>
  <c r="AW53" i="3" s="1"/>
  <c r="BH53" i="3"/>
  <c r="BG53" i="3"/>
  <c r="BB53" i="3"/>
  <c r="AZ53" i="3"/>
  <c r="AY53" i="3"/>
  <c r="AU53" i="3"/>
  <c r="AT53" i="3"/>
  <c r="BP53" i="3" s="1"/>
  <c r="AR53" i="3"/>
  <c r="CA53" i="3" s="1"/>
  <c r="AQ53" i="3"/>
  <c r="AO53" i="3"/>
  <c r="BZ53" i="3" s="1"/>
  <c r="AN53" i="3"/>
  <c r="AL53" i="3"/>
  <c r="BY53" i="3" s="1"/>
  <c r="AK53" i="3"/>
  <c r="AI53" i="3"/>
  <c r="BX53" i="3" s="1"/>
  <c r="AH53" i="3"/>
  <c r="AF53" i="3"/>
  <c r="BW53" i="3" s="1"/>
  <c r="AE53" i="3"/>
  <c r="AC53" i="3"/>
  <c r="BV53" i="3" s="1"/>
  <c r="AB53" i="3"/>
  <c r="Z53" i="3"/>
  <c r="BU53" i="3" s="1"/>
  <c r="Y53" i="3"/>
  <c r="W53" i="3"/>
  <c r="BT53" i="3" s="1"/>
  <c r="V53" i="3"/>
  <c r="T53" i="3"/>
  <c r="BS53" i="3" s="1"/>
  <c r="S53" i="3"/>
  <c r="Q53" i="3"/>
  <c r="BR53" i="3" s="1"/>
  <c r="P53" i="3"/>
  <c r="M53" i="3"/>
  <c r="BN53" i="3" s="1"/>
  <c r="F53" i="3"/>
  <c r="BO53" i="3" s="1"/>
  <c r="BM52" i="3"/>
  <c r="K52" i="3" s="1"/>
  <c r="BK52" i="3"/>
  <c r="BJ52" i="3"/>
  <c r="BI52" i="3"/>
  <c r="AW52" i="3" s="1"/>
  <c r="BH52" i="3"/>
  <c r="BG52" i="3"/>
  <c r="BB52" i="3"/>
  <c r="AZ52" i="3"/>
  <c r="AY52" i="3"/>
  <c r="AU52" i="3"/>
  <c r="AT52" i="3"/>
  <c r="BP52" i="3" s="1"/>
  <c r="AR52" i="3"/>
  <c r="CA52" i="3" s="1"/>
  <c r="AQ52" i="3"/>
  <c r="AO52" i="3"/>
  <c r="BZ52" i="3" s="1"/>
  <c r="AN52" i="3"/>
  <c r="AL52" i="3"/>
  <c r="BY52" i="3" s="1"/>
  <c r="AK52" i="3"/>
  <c r="AI52" i="3"/>
  <c r="BX52" i="3" s="1"/>
  <c r="AH52" i="3"/>
  <c r="AF52" i="3"/>
  <c r="BW52" i="3" s="1"/>
  <c r="AE52" i="3"/>
  <c r="AC52" i="3"/>
  <c r="BV52" i="3" s="1"/>
  <c r="AB52" i="3"/>
  <c r="Z52" i="3"/>
  <c r="BU52" i="3" s="1"/>
  <c r="Y52" i="3"/>
  <c r="W52" i="3"/>
  <c r="BT52" i="3" s="1"/>
  <c r="V52" i="3"/>
  <c r="T52" i="3"/>
  <c r="BS52" i="3" s="1"/>
  <c r="S52" i="3"/>
  <c r="Q52" i="3"/>
  <c r="BR52" i="3" s="1"/>
  <c r="P52" i="3"/>
  <c r="M52" i="3"/>
  <c r="BN52" i="3" s="1"/>
  <c r="F52" i="3"/>
  <c r="BO52" i="3" s="1"/>
  <c r="BM51" i="3"/>
  <c r="K51" i="3" s="1"/>
  <c r="BK51" i="3"/>
  <c r="BJ51" i="3"/>
  <c r="BI51" i="3"/>
  <c r="AW51" i="3" s="1"/>
  <c r="BH51" i="3"/>
  <c r="BG51" i="3"/>
  <c r="BB51" i="3"/>
  <c r="AZ51" i="3"/>
  <c r="AY51" i="3"/>
  <c r="AU51" i="3"/>
  <c r="AT51" i="3"/>
  <c r="BP51" i="3" s="1"/>
  <c r="AR51" i="3"/>
  <c r="CA51" i="3" s="1"/>
  <c r="AQ51" i="3"/>
  <c r="AO51" i="3"/>
  <c r="BZ51" i="3" s="1"/>
  <c r="AN51" i="3"/>
  <c r="AL51" i="3"/>
  <c r="BY51" i="3" s="1"/>
  <c r="AK51" i="3"/>
  <c r="AI51" i="3"/>
  <c r="BX51" i="3" s="1"/>
  <c r="AH51" i="3"/>
  <c r="AF51" i="3"/>
  <c r="BW51" i="3" s="1"/>
  <c r="AE51" i="3"/>
  <c r="AC51" i="3"/>
  <c r="BV51" i="3" s="1"/>
  <c r="AB51" i="3"/>
  <c r="Z51" i="3"/>
  <c r="BU51" i="3" s="1"/>
  <c r="Y51" i="3"/>
  <c r="W51" i="3"/>
  <c r="BT51" i="3" s="1"/>
  <c r="V51" i="3"/>
  <c r="T51" i="3"/>
  <c r="BS51" i="3" s="1"/>
  <c r="S51" i="3"/>
  <c r="Q51" i="3"/>
  <c r="BR51" i="3" s="1"/>
  <c r="P51" i="3"/>
  <c r="M51" i="3"/>
  <c r="BN51" i="3" s="1"/>
  <c r="F51" i="3"/>
  <c r="BO51" i="3" s="1"/>
  <c r="BM50" i="3"/>
  <c r="K50" i="3" s="1"/>
  <c r="BK50" i="3"/>
  <c r="BJ50" i="3"/>
  <c r="BI50" i="3"/>
  <c r="AW50" i="3" s="1"/>
  <c r="BH50" i="3"/>
  <c r="BG50" i="3"/>
  <c r="BB50" i="3"/>
  <c r="AZ50" i="3"/>
  <c r="AY50" i="3"/>
  <c r="AU50" i="3"/>
  <c r="AT50" i="3"/>
  <c r="BP50" i="3" s="1"/>
  <c r="AR50" i="3"/>
  <c r="CA50" i="3" s="1"/>
  <c r="AQ50" i="3"/>
  <c r="AO50" i="3"/>
  <c r="BZ50" i="3" s="1"/>
  <c r="AN50" i="3"/>
  <c r="AL50" i="3"/>
  <c r="BY50" i="3" s="1"/>
  <c r="AK50" i="3"/>
  <c r="AI50" i="3"/>
  <c r="BX50" i="3" s="1"/>
  <c r="AH50" i="3"/>
  <c r="AF50" i="3"/>
  <c r="BW50" i="3" s="1"/>
  <c r="AE50" i="3"/>
  <c r="AC50" i="3"/>
  <c r="BV50" i="3" s="1"/>
  <c r="AB50" i="3"/>
  <c r="Z50" i="3"/>
  <c r="BU50" i="3" s="1"/>
  <c r="Y50" i="3"/>
  <c r="W50" i="3"/>
  <c r="V50" i="3"/>
  <c r="T50" i="3"/>
  <c r="BS50" i="3" s="1"/>
  <c r="S50" i="3"/>
  <c r="Q50" i="3"/>
  <c r="BR50" i="3" s="1"/>
  <c r="P50" i="3"/>
  <c r="M50" i="3"/>
  <c r="BN50" i="3" s="1"/>
  <c r="F50" i="3"/>
  <c r="BO50" i="3" s="1"/>
  <c r="BM49" i="3"/>
  <c r="K49" i="3" s="1"/>
  <c r="BK49" i="3"/>
  <c r="BJ49" i="3"/>
  <c r="BI49" i="3"/>
  <c r="AW49" i="3" s="1"/>
  <c r="BH49" i="3"/>
  <c r="BG49" i="3"/>
  <c r="BB49" i="3"/>
  <c r="AZ49" i="3"/>
  <c r="AY49" i="3"/>
  <c r="AU49" i="3"/>
  <c r="AT49" i="3"/>
  <c r="BP49" i="3" s="1"/>
  <c r="AR49" i="3"/>
  <c r="CA49" i="3" s="1"/>
  <c r="AQ49" i="3"/>
  <c r="AO49" i="3"/>
  <c r="BZ49" i="3" s="1"/>
  <c r="AN49" i="3"/>
  <c r="AL49" i="3"/>
  <c r="BY49" i="3" s="1"/>
  <c r="AK49" i="3"/>
  <c r="AI49" i="3"/>
  <c r="BX49" i="3" s="1"/>
  <c r="AH49" i="3"/>
  <c r="AF49" i="3"/>
  <c r="BW49" i="3" s="1"/>
  <c r="AE49" i="3"/>
  <c r="AC49" i="3"/>
  <c r="BV49" i="3" s="1"/>
  <c r="AB49" i="3"/>
  <c r="Z49" i="3"/>
  <c r="BU49" i="3" s="1"/>
  <c r="Y49" i="3"/>
  <c r="W49" i="3"/>
  <c r="BT49" i="3" s="1"/>
  <c r="V49" i="3"/>
  <c r="T49" i="3"/>
  <c r="BS49" i="3" s="1"/>
  <c r="S49" i="3"/>
  <c r="Q49" i="3"/>
  <c r="BR49" i="3" s="1"/>
  <c r="P49" i="3"/>
  <c r="M49" i="3"/>
  <c r="BN49" i="3" s="1"/>
  <c r="F49" i="3"/>
  <c r="BO49" i="3" s="1"/>
  <c r="BM48" i="3"/>
  <c r="K48" i="3" s="1"/>
  <c r="BK48" i="3"/>
  <c r="BJ48" i="3"/>
  <c r="BI48" i="3"/>
  <c r="AW48" i="3" s="1"/>
  <c r="BH48" i="3"/>
  <c r="BG48" i="3"/>
  <c r="BB48" i="3"/>
  <c r="AZ48" i="3"/>
  <c r="AY48" i="3"/>
  <c r="AU48" i="3"/>
  <c r="AT48" i="3"/>
  <c r="BP48" i="3" s="1"/>
  <c r="AR48" i="3"/>
  <c r="CA48" i="3" s="1"/>
  <c r="AQ48" i="3"/>
  <c r="AO48" i="3"/>
  <c r="BZ48" i="3" s="1"/>
  <c r="AN48" i="3"/>
  <c r="AL48" i="3"/>
  <c r="BY48" i="3" s="1"/>
  <c r="AK48" i="3"/>
  <c r="AI48" i="3"/>
  <c r="BX48" i="3" s="1"/>
  <c r="AH48" i="3"/>
  <c r="AF48" i="3"/>
  <c r="BW48" i="3" s="1"/>
  <c r="AE48" i="3"/>
  <c r="AC48" i="3"/>
  <c r="BV48" i="3" s="1"/>
  <c r="AB48" i="3"/>
  <c r="Z48" i="3"/>
  <c r="BU48" i="3" s="1"/>
  <c r="Y48" i="3"/>
  <c r="W48" i="3"/>
  <c r="BT48" i="3" s="1"/>
  <c r="V48" i="3"/>
  <c r="T48" i="3"/>
  <c r="S48" i="3"/>
  <c r="Q48" i="3"/>
  <c r="BR48" i="3" s="1"/>
  <c r="P48" i="3"/>
  <c r="M48" i="3"/>
  <c r="BN48" i="3" s="1"/>
  <c r="F48" i="3"/>
  <c r="BO48" i="3" s="1"/>
  <c r="BM47" i="3"/>
  <c r="K47" i="3" s="1"/>
  <c r="BK47" i="3"/>
  <c r="BJ47" i="3"/>
  <c r="BI47" i="3"/>
  <c r="AW47" i="3" s="1"/>
  <c r="BH47" i="3"/>
  <c r="BG47" i="3"/>
  <c r="BB47" i="3"/>
  <c r="AZ47" i="3"/>
  <c r="AY47" i="3"/>
  <c r="AU47" i="3"/>
  <c r="AT47" i="3"/>
  <c r="BP47" i="3" s="1"/>
  <c r="AR47" i="3"/>
  <c r="CA47" i="3" s="1"/>
  <c r="AQ47" i="3"/>
  <c r="AO47" i="3"/>
  <c r="BZ47" i="3" s="1"/>
  <c r="AN47" i="3"/>
  <c r="AL47" i="3"/>
  <c r="BY47" i="3" s="1"/>
  <c r="AK47" i="3"/>
  <c r="AI47" i="3"/>
  <c r="BX47" i="3" s="1"/>
  <c r="AH47" i="3"/>
  <c r="AF47" i="3"/>
  <c r="BW47" i="3" s="1"/>
  <c r="AE47" i="3"/>
  <c r="AC47" i="3"/>
  <c r="BV47" i="3" s="1"/>
  <c r="AB47" i="3"/>
  <c r="Z47" i="3"/>
  <c r="BU47" i="3" s="1"/>
  <c r="Y47" i="3"/>
  <c r="W47" i="3"/>
  <c r="BT47" i="3" s="1"/>
  <c r="V47" i="3"/>
  <c r="T47" i="3"/>
  <c r="BS47" i="3" s="1"/>
  <c r="S47" i="3"/>
  <c r="Q47" i="3"/>
  <c r="P47" i="3"/>
  <c r="M47" i="3"/>
  <c r="BN47" i="3" s="1"/>
  <c r="F47" i="3"/>
  <c r="BO47" i="3" s="1"/>
  <c r="BM46" i="3"/>
  <c r="K46" i="3" s="1"/>
  <c r="BK46" i="3"/>
  <c r="BJ46" i="3"/>
  <c r="BI46" i="3"/>
  <c r="AW46" i="3" s="1"/>
  <c r="BH46" i="3"/>
  <c r="BG46" i="3"/>
  <c r="BB46" i="3"/>
  <c r="AZ46" i="3"/>
  <c r="AY46" i="3"/>
  <c r="AU46" i="3"/>
  <c r="AT46" i="3"/>
  <c r="BP46" i="3" s="1"/>
  <c r="AR46" i="3"/>
  <c r="CA46" i="3" s="1"/>
  <c r="AQ46" i="3"/>
  <c r="AO46" i="3"/>
  <c r="BZ46" i="3" s="1"/>
  <c r="AN46" i="3"/>
  <c r="AL46" i="3"/>
  <c r="BY46" i="3" s="1"/>
  <c r="AK46" i="3"/>
  <c r="AI46" i="3"/>
  <c r="BX46" i="3" s="1"/>
  <c r="AH46" i="3"/>
  <c r="AF46" i="3"/>
  <c r="BW46" i="3" s="1"/>
  <c r="AE46" i="3"/>
  <c r="AC46" i="3"/>
  <c r="BV46" i="3" s="1"/>
  <c r="AB46" i="3"/>
  <c r="Z46" i="3"/>
  <c r="BU46" i="3" s="1"/>
  <c r="Y46" i="3"/>
  <c r="W46" i="3"/>
  <c r="BT46" i="3" s="1"/>
  <c r="V46" i="3"/>
  <c r="T46" i="3"/>
  <c r="BS46" i="3" s="1"/>
  <c r="S46" i="3"/>
  <c r="Q46" i="3"/>
  <c r="P46" i="3"/>
  <c r="M46" i="3"/>
  <c r="BN46" i="3" s="1"/>
  <c r="F46" i="3"/>
  <c r="BO46" i="3" s="1"/>
  <c r="BM45" i="3"/>
  <c r="K45" i="3" s="1"/>
  <c r="BK45" i="3"/>
  <c r="BJ45" i="3"/>
  <c r="BI45" i="3"/>
  <c r="AW45" i="3" s="1"/>
  <c r="BH45" i="3"/>
  <c r="BG45" i="3"/>
  <c r="BB45" i="3"/>
  <c r="AZ45" i="3"/>
  <c r="AY45" i="3"/>
  <c r="AU45" i="3"/>
  <c r="AT45" i="3"/>
  <c r="BP45" i="3" s="1"/>
  <c r="AR45" i="3"/>
  <c r="CA45" i="3" s="1"/>
  <c r="AQ45" i="3"/>
  <c r="AO45" i="3"/>
  <c r="BZ45" i="3" s="1"/>
  <c r="AN45" i="3"/>
  <c r="AL45" i="3"/>
  <c r="BY45" i="3" s="1"/>
  <c r="AK45" i="3"/>
  <c r="AI45" i="3"/>
  <c r="BX45" i="3" s="1"/>
  <c r="AH45" i="3"/>
  <c r="AF45" i="3"/>
  <c r="BW45" i="3" s="1"/>
  <c r="AE45" i="3"/>
  <c r="AC45" i="3"/>
  <c r="BV45" i="3" s="1"/>
  <c r="AB45" i="3"/>
  <c r="Z45" i="3"/>
  <c r="BU45" i="3" s="1"/>
  <c r="Y45" i="3"/>
  <c r="W45" i="3"/>
  <c r="BT45" i="3" s="1"/>
  <c r="V45" i="3"/>
  <c r="T45" i="3"/>
  <c r="BS45" i="3" s="1"/>
  <c r="S45" i="3"/>
  <c r="Q45" i="3"/>
  <c r="BR45" i="3" s="1"/>
  <c r="P45" i="3"/>
  <c r="M45" i="3"/>
  <c r="BN45" i="3" s="1"/>
  <c r="F45" i="3"/>
  <c r="BO45" i="3" s="1"/>
  <c r="BM44" i="3"/>
  <c r="K44" i="3" s="1"/>
  <c r="BK44" i="3"/>
  <c r="BJ44" i="3"/>
  <c r="BI44" i="3"/>
  <c r="AW44" i="3" s="1"/>
  <c r="BH44" i="3"/>
  <c r="BG44" i="3"/>
  <c r="BB44" i="3"/>
  <c r="AZ44" i="3"/>
  <c r="AY44" i="3"/>
  <c r="AU44" i="3"/>
  <c r="AT44" i="3"/>
  <c r="BP44" i="3" s="1"/>
  <c r="AR44" i="3"/>
  <c r="CA44" i="3" s="1"/>
  <c r="AQ44" i="3"/>
  <c r="AO44" i="3"/>
  <c r="BZ44" i="3" s="1"/>
  <c r="AN44" i="3"/>
  <c r="AL44" i="3"/>
  <c r="BY44" i="3" s="1"/>
  <c r="AK44" i="3"/>
  <c r="AI44" i="3"/>
  <c r="BX44" i="3" s="1"/>
  <c r="AH44" i="3"/>
  <c r="AF44" i="3"/>
  <c r="BW44" i="3" s="1"/>
  <c r="AE44" i="3"/>
  <c r="AC44" i="3"/>
  <c r="BV44" i="3" s="1"/>
  <c r="AB44" i="3"/>
  <c r="Z44" i="3"/>
  <c r="BU44" i="3" s="1"/>
  <c r="Y44" i="3"/>
  <c r="W44" i="3"/>
  <c r="BT44" i="3" s="1"/>
  <c r="V44" i="3"/>
  <c r="T44" i="3"/>
  <c r="BS44" i="3" s="1"/>
  <c r="S44" i="3"/>
  <c r="Q44" i="3"/>
  <c r="BR44" i="3" s="1"/>
  <c r="P44" i="3"/>
  <c r="M44" i="3"/>
  <c r="BN44" i="3" s="1"/>
  <c r="F44" i="3"/>
  <c r="BO44" i="3" s="1"/>
  <c r="BM43" i="3"/>
  <c r="K43" i="3" s="1"/>
  <c r="BK43" i="3"/>
  <c r="BJ43" i="3"/>
  <c r="BI43" i="3"/>
  <c r="AW43" i="3" s="1"/>
  <c r="BH43" i="3"/>
  <c r="BG43" i="3"/>
  <c r="BB43" i="3"/>
  <c r="AZ43" i="3"/>
  <c r="AY43" i="3"/>
  <c r="AU43" i="3"/>
  <c r="AT43" i="3"/>
  <c r="BP43" i="3" s="1"/>
  <c r="AR43" i="3"/>
  <c r="CA43" i="3" s="1"/>
  <c r="AQ43" i="3"/>
  <c r="AO43" i="3"/>
  <c r="BZ43" i="3" s="1"/>
  <c r="AN43" i="3"/>
  <c r="AL43" i="3"/>
  <c r="BY43" i="3" s="1"/>
  <c r="AK43" i="3"/>
  <c r="AI43" i="3"/>
  <c r="BX43" i="3" s="1"/>
  <c r="AH43" i="3"/>
  <c r="AF43" i="3"/>
  <c r="BW43" i="3" s="1"/>
  <c r="AE43" i="3"/>
  <c r="AC43" i="3"/>
  <c r="BV43" i="3" s="1"/>
  <c r="AB43" i="3"/>
  <c r="Z43" i="3"/>
  <c r="BU43" i="3" s="1"/>
  <c r="Y43" i="3"/>
  <c r="W43" i="3"/>
  <c r="BT43" i="3" s="1"/>
  <c r="V43" i="3"/>
  <c r="T43" i="3"/>
  <c r="BS43" i="3" s="1"/>
  <c r="S43" i="3"/>
  <c r="Q43" i="3"/>
  <c r="BR43" i="3" s="1"/>
  <c r="P43" i="3"/>
  <c r="M43" i="3"/>
  <c r="BN43" i="3" s="1"/>
  <c r="F43" i="3"/>
  <c r="BO43" i="3" s="1"/>
  <c r="BM42" i="3"/>
  <c r="K42" i="3" s="1"/>
  <c r="BK42" i="3"/>
  <c r="BJ42" i="3"/>
  <c r="BI42" i="3"/>
  <c r="AW42" i="3" s="1"/>
  <c r="BH42" i="3"/>
  <c r="BG42" i="3"/>
  <c r="BB42" i="3"/>
  <c r="AZ42" i="3"/>
  <c r="AY42" i="3"/>
  <c r="AU42" i="3"/>
  <c r="AT42" i="3"/>
  <c r="BP42" i="3" s="1"/>
  <c r="AR42" i="3"/>
  <c r="CA42" i="3" s="1"/>
  <c r="AQ42" i="3"/>
  <c r="AO42" i="3"/>
  <c r="BZ42" i="3" s="1"/>
  <c r="AN42" i="3"/>
  <c r="AL42" i="3"/>
  <c r="BY42" i="3" s="1"/>
  <c r="AK42" i="3"/>
  <c r="AI42" i="3"/>
  <c r="BX42" i="3" s="1"/>
  <c r="AH42" i="3"/>
  <c r="AF42" i="3"/>
  <c r="BW42" i="3" s="1"/>
  <c r="AE42" i="3"/>
  <c r="AC42" i="3"/>
  <c r="BV42" i="3" s="1"/>
  <c r="AB42" i="3"/>
  <c r="Z42" i="3"/>
  <c r="BU42" i="3" s="1"/>
  <c r="Y42" i="3"/>
  <c r="W42" i="3"/>
  <c r="BT42" i="3" s="1"/>
  <c r="V42" i="3"/>
  <c r="T42" i="3"/>
  <c r="BS42" i="3" s="1"/>
  <c r="S42" i="3"/>
  <c r="Q42" i="3"/>
  <c r="P42" i="3"/>
  <c r="M42" i="3"/>
  <c r="BN42" i="3" s="1"/>
  <c r="F42" i="3"/>
  <c r="BO42" i="3" s="1"/>
  <c r="BM41" i="3"/>
  <c r="K41" i="3" s="1"/>
  <c r="BK41" i="3"/>
  <c r="BJ41" i="3"/>
  <c r="BI41" i="3"/>
  <c r="AW41" i="3" s="1"/>
  <c r="BH41" i="3"/>
  <c r="BG41" i="3"/>
  <c r="BB41" i="3"/>
  <c r="AZ41" i="3"/>
  <c r="AY41" i="3"/>
  <c r="AU41" i="3"/>
  <c r="AT41" i="3"/>
  <c r="BP41" i="3" s="1"/>
  <c r="AR41" i="3"/>
  <c r="CA41" i="3" s="1"/>
  <c r="AQ41" i="3"/>
  <c r="AO41" i="3"/>
  <c r="BZ41" i="3" s="1"/>
  <c r="AN41" i="3"/>
  <c r="AL41" i="3"/>
  <c r="BY41" i="3" s="1"/>
  <c r="AK41" i="3"/>
  <c r="AI41" i="3"/>
  <c r="BX41" i="3" s="1"/>
  <c r="AH41" i="3"/>
  <c r="AF41" i="3"/>
  <c r="BW41" i="3" s="1"/>
  <c r="AE41" i="3"/>
  <c r="AC41" i="3"/>
  <c r="BV41" i="3" s="1"/>
  <c r="AB41" i="3"/>
  <c r="Z41" i="3"/>
  <c r="BU41" i="3" s="1"/>
  <c r="Y41" i="3"/>
  <c r="W41" i="3"/>
  <c r="BT41" i="3" s="1"/>
  <c r="V41" i="3"/>
  <c r="T41" i="3"/>
  <c r="BS41" i="3" s="1"/>
  <c r="S41" i="3"/>
  <c r="Q41" i="3"/>
  <c r="BR41" i="3" s="1"/>
  <c r="P41" i="3"/>
  <c r="M41" i="3"/>
  <c r="BN41" i="3" s="1"/>
  <c r="F41" i="3"/>
  <c r="BO41" i="3" s="1"/>
  <c r="BM40" i="3"/>
  <c r="K40" i="3" s="1"/>
  <c r="BK40" i="3"/>
  <c r="BJ40" i="3"/>
  <c r="BI40" i="3"/>
  <c r="AW40" i="3" s="1"/>
  <c r="BH40" i="3"/>
  <c r="BG40" i="3"/>
  <c r="BB40" i="3"/>
  <c r="AZ40" i="3"/>
  <c r="AY40" i="3"/>
  <c r="AU40" i="3"/>
  <c r="AT40" i="3"/>
  <c r="BP40" i="3" s="1"/>
  <c r="AR40" i="3"/>
  <c r="CA40" i="3" s="1"/>
  <c r="AQ40" i="3"/>
  <c r="AO40" i="3"/>
  <c r="BZ40" i="3" s="1"/>
  <c r="AN40" i="3"/>
  <c r="AL40" i="3"/>
  <c r="BY40" i="3" s="1"/>
  <c r="AK40" i="3"/>
  <c r="AI40" i="3"/>
  <c r="BX40" i="3" s="1"/>
  <c r="AH40" i="3"/>
  <c r="AF40" i="3"/>
  <c r="BW40" i="3" s="1"/>
  <c r="AE40" i="3"/>
  <c r="AC40" i="3"/>
  <c r="BV40" i="3" s="1"/>
  <c r="AB40" i="3"/>
  <c r="Z40" i="3"/>
  <c r="BU40" i="3" s="1"/>
  <c r="Y40" i="3"/>
  <c r="W40" i="3"/>
  <c r="BT40" i="3" s="1"/>
  <c r="V40" i="3"/>
  <c r="T40" i="3"/>
  <c r="BS40" i="3" s="1"/>
  <c r="S40" i="3"/>
  <c r="Q40" i="3"/>
  <c r="BR40" i="3" s="1"/>
  <c r="P40" i="3"/>
  <c r="M40" i="3"/>
  <c r="BN40" i="3" s="1"/>
  <c r="F40" i="3"/>
  <c r="BO40" i="3" s="1"/>
  <c r="BM39" i="3"/>
  <c r="K39" i="3" s="1"/>
  <c r="BK39" i="3"/>
  <c r="BJ39" i="3"/>
  <c r="BI39" i="3"/>
  <c r="AW39" i="3" s="1"/>
  <c r="BH39" i="3"/>
  <c r="BG39" i="3"/>
  <c r="BB39" i="3"/>
  <c r="AZ39" i="3"/>
  <c r="AY39" i="3"/>
  <c r="AU39" i="3"/>
  <c r="AT39" i="3"/>
  <c r="BP39" i="3" s="1"/>
  <c r="AR39" i="3"/>
  <c r="CA39" i="3" s="1"/>
  <c r="AQ39" i="3"/>
  <c r="AO39" i="3"/>
  <c r="BZ39" i="3" s="1"/>
  <c r="AN39" i="3"/>
  <c r="AL39" i="3"/>
  <c r="BY39" i="3" s="1"/>
  <c r="AK39" i="3"/>
  <c r="AI39" i="3"/>
  <c r="BX39" i="3" s="1"/>
  <c r="AH39" i="3"/>
  <c r="AF39" i="3"/>
  <c r="BW39" i="3" s="1"/>
  <c r="AE39" i="3"/>
  <c r="AC39" i="3"/>
  <c r="BV39" i="3" s="1"/>
  <c r="AB39" i="3"/>
  <c r="Z39" i="3"/>
  <c r="BU39" i="3" s="1"/>
  <c r="Y39" i="3"/>
  <c r="W39" i="3"/>
  <c r="BT39" i="3" s="1"/>
  <c r="V39" i="3"/>
  <c r="T39" i="3"/>
  <c r="BS39" i="3" s="1"/>
  <c r="S39" i="3"/>
  <c r="Q39" i="3"/>
  <c r="P39" i="3"/>
  <c r="M39" i="3"/>
  <c r="BN39" i="3" s="1"/>
  <c r="F39" i="3"/>
  <c r="BO39" i="3" s="1"/>
  <c r="BM38" i="3"/>
  <c r="K38" i="3" s="1"/>
  <c r="BK38" i="3"/>
  <c r="BJ38" i="3"/>
  <c r="BI38" i="3"/>
  <c r="AW38" i="3" s="1"/>
  <c r="BH38" i="3"/>
  <c r="BG38" i="3"/>
  <c r="BB38" i="3"/>
  <c r="AZ38" i="3"/>
  <c r="AY38" i="3"/>
  <c r="AU38" i="3"/>
  <c r="AT38" i="3"/>
  <c r="BP38" i="3" s="1"/>
  <c r="AR38" i="3"/>
  <c r="CA38" i="3" s="1"/>
  <c r="AQ38" i="3"/>
  <c r="AO38" i="3"/>
  <c r="BZ38" i="3" s="1"/>
  <c r="AN38" i="3"/>
  <c r="AL38" i="3"/>
  <c r="BY38" i="3" s="1"/>
  <c r="AK38" i="3"/>
  <c r="AI38" i="3"/>
  <c r="BX38" i="3" s="1"/>
  <c r="AH38" i="3"/>
  <c r="AF38" i="3"/>
  <c r="BW38" i="3" s="1"/>
  <c r="AE38" i="3"/>
  <c r="AC38" i="3"/>
  <c r="BV38" i="3" s="1"/>
  <c r="AB38" i="3"/>
  <c r="Z38" i="3"/>
  <c r="BU38" i="3" s="1"/>
  <c r="Y38" i="3"/>
  <c r="W38" i="3"/>
  <c r="BT38" i="3" s="1"/>
  <c r="V38" i="3"/>
  <c r="T38" i="3"/>
  <c r="BS38" i="3" s="1"/>
  <c r="S38" i="3"/>
  <c r="Q38" i="3"/>
  <c r="P38" i="3"/>
  <c r="M38" i="3"/>
  <c r="BN38" i="3" s="1"/>
  <c r="F38" i="3"/>
  <c r="BO38" i="3" s="1"/>
  <c r="BM37" i="3"/>
  <c r="K37" i="3" s="1"/>
  <c r="BK37" i="3"/>
  <c r="BJ37" i="3"/>
  <c r="BI37" i="3"/>
  <c r="AW37" i="3" s="1"/>
  <c r="BH37" i="3"/>
  <c r="BG37" i="3"/>
  <c r="BB37" i="3"/>
  <c r="AZ37" i="3"/>
  <c r="AY37" i="3"/>
  <c r="AU37" i="3"/>
  <c r="AT37" i="3"/>
  <c r="BP37" i="3" s="1"/>
  <c r="AR37" i="3"/>
  <c r="CA37" i="3" s="1"/>
  <c r="AQ37" i="3"/>
  <c r="AO37" i="3"/>
  <c r="BZ37" i="3" s="1"/>
  <c r="AN37" i="3"/>
  <c r="AL37" i="3"/>
  <c r="BY37" i="3" s="1"/>
  <c r="AK37" i="3"/>
  <c r="AI37" i="3"/>
  <c r="BX37" i="3" s="1"/>
  <c r="AH37" i="3"/>
  <c r="AF37" i="3"/>
  <c r="BW37" i="3" s="1"/>
  <c r="AE37" i="3"/>
  <c r="AC37" i="3"/>
  <c r="BV37" i="3" s="1"/>
  <c r="AB37" i="3"/>
  <c r="Z37" i="3"/>
  <c r="BU37" i="3" s="1"/>
  <c r="Y37" i="3"/>
  <c r="W37" i="3"/>
  <c r="BT37" i="3" s="1"/>
  <c r="V37" i="3"/>
  <c r="T37" i="3"/>
  <c r="BS37" i="3" s="1"/>
  <c r="S37" i="3"/>
  <c r="Q37" i="3"/>
  <c r="P37" i="3"/>
  <c r="M37" i="3"/>
  <c r="BN37" i="3" s="1"/>
  <c r="F37" i="3"/>
  <c r="BO37" i="3" s="1"/>
  <c r="BM36" i="3"/>
  <c r="K36" i="3" s="1"/>
  <c r="BK36" i="3"/>
  <c r="BJ36" i="3"/>
  <c r="BI36" i="3"/>
  <c r="AW36" i="3" s="1"/>
  <c r="BH36" i="3"/>
  <c r="BG36" i="3"/>
  <c r="BB36" i="3"/>
  <c r="AZ36" i="3"/>
  <c r="AY36" i="3"/>
  <c r="AU36" i="3"/>
  <c r="AT36" i="3"/>
  <c r="BP36" i="3" s="1"/>
  <c r="AR36" i="3"/>
  <c r="CA36" i="3" s="1"/>
  <c r="AQ36" i="3"/>
  <c r="AO36" i="3"/>
  <c r="BZ36" i="3" s="1"/>
  <c r="AN36" i="3"/>
  <c r="AL36" i="3"/>
  <c r="BY36" i="3" s="1"/>
  <c r="AK36" i="3"/>
  <c r="AI36" i="3"/>
  <c r="BX36" i="3" s="1"/>
  <c r="AH36" i="3"/>
  <c r="AF36" i="3"/>
  <c r="BW36" i="3" s="1"/>
  <c r="AE36" i="3"/>
  <c r="AC36" i="3"/>
  <c r="BV36" i="3" s="1"/>
  <c r="AB36" i="3"/>
  <c r="Z36" i="3"/>
  <c r="BU36" i="3" s="1"/>
  <c r="Y36" i="3"/>
  <c r="W36" i="3"/>
  <c r="BT36" i="3" s="1"/>
  <c r="V36" i="3"/>
  <c r="T36" i="3"/>
  <c r="BS36" i="3" s="1"/>
  <c r="S36" i="3"/>
  <c r="Q36" i="3"/>
  <c r="BR36" i="3" s="1"/>
  <c r="P36" i="3"/>
  <c r="M36" i="3"/>
  <c r="BN36" i="3" s="1"/>
  <c r="F36" i="3"/>
  <c r="BO36" i="3" s="1"/>
  <c r="BM35" i="3"/>
  <c r="K35" i="3" s="1"/>
  <c r="BK35" i="3"/>
  <c r="BJ35" i="3"/>
  <c r="BI35" i="3"/>
  <c r="AW35" i="3" s="1"/>
  <c r="BH35" i="3"/>
  <c r="BG35" i="3"/>
  <c r="BB35" i="3"/>
  <c r="AZ35" i="3"/>
  <c r="AY35" i="3"/>
  <c r="AT35" i="3"/>
  <c r="BP35" i="3" s="1"/>
  <c r="AR35" i="3"/>
  <c r="CA35" i="3" s="1"/>
  <c r="AQ35" i="3"/>
  <c r="AO35" i="3"/>
  <c r="BZ35" i="3" s="1"/>
  <c r="AN35" i="3"/>
  <c r="AL35" i="3"/>
  <c r="BY35" i="3" s="1"/>
  <c r="AK35" i="3"/>
  <c r="AI35" i="3"/>
  <c r="BX35" i="3" s="1"/>
  <c r="AH35" i="3"/>
  <c r="AF35" i="3"/>
  <c r="BW35" i="3" s="1"/>
  <c r="AE35" i="3"/>
  <c r="AC35" i="3"/>
  <c r="BV35" i="3" s="1"/>
  <c r="AB35" i="3"/>
  <c r="Z35" i="3"/>
  <c r="BU35" i="3" s="1"/>
  <c r="Y35" i="3"/>
  <c r="W35" i="3"/>
  <c r="BT35" i="3" s="1"/>
  <c r="V35" i="3"/>
  <c r="T35" i="3"/>
  <c r="BS35" i="3" s="1"/>
  <c r="S35" i="3"/>
  <c r="Q35" i="3"/>
  <c r="BR35" i="3" s="1"/>
  <c r="P35" i="3"/>
  <c r="M35" i="3"/>
  <c r="BN35" i="3" s="1"/>
  <c r="F35" i="3"/>
  <c r="BO35" i="3" s="1"/>
  <c r="BM34" i="3"/>
  <c r="K34" i="3" s="1"/>
  <c r="BK34" i="3"/>
  <c r="BJ34" i="3"/>
  <c r="BI34" i="3"/>
  <c r="AW34" i="3" s="1"/>
  <c r="BH34" i="3"/>
  <c r="BG34" i="3"/>
  <c r="BB34" i="3"/>
  <c r="AZ34" i="3"/>
  <c r="AY34" i="3"/>
  <c r="AT34" i="3"/>
  <c r="BP34" i="3" s="1"/>
  <c r="AR34" i="3"/>
  <c r="CA34" i="3" s="1"/>
  <c r="AQ34" i="3"/>
  <c r="AO34" i="3"/>
  <c r="BZ34" i="3" s="1"/>
  <c r="AN34" i="3"/>
  <c r="AL34" i="3"/>
  <c r="BY34" i="3" s="1"/>
  <c r="AK34" i="3"/>
  <c r="AI34" i="3"/>
  <c r="BX34" i="3" s="1"/>
  <c r="AH34" i="3"/>
  <c r="AF34" i="3"/>
  <c r="BW34" i="3" s="1"/>
  <c r="AE34" i="3"/>
  <c r="AC34" i="3"/>
  <c r="BV34" i="3" s="1"/>
  <c r="AB34" i="3"/>
  <c r="Z34" i="3"/>
  <c r="BU34" i="3" s="1"/>
  <c r="Y34" i="3"/>
  <c r="W34" i="3"/>
  <c r="BT34" i="3" s="1"/>
  <c r="V34" i="3"/>
  <c r="T34" i="3"/>
  <c r="BS34" i="3" s="1"/>
  <c r="S34" i="3"/>
  <c r="Q34" i="3"/>
  <c r="P34" i="3"/>
  <c r="M34" i="3"/>
  <c r="BN34" i="3" s="1"/>
  <c r="F34" i="3"/>
  <c r="BO34" i="3" s="1"/>
  <c r="BM33" i="3"/>
  <c r="K33" i="3" s="1"/>
  <c r="BK33" i="3"/>
  <c r="BJ33" i="3"/>
  <c r="BI33" i="3"/>
  <c r="AW33" i="3" s="1"/>
  <c r="BG33" i="3"/>
  <c r="BB33" i="3"/>
  <c r="AZ33" i="3"/>
  <c r="AY33" i="3"/>
  <c r="AR33" i="3"/>
  <c r="CA33" i="3" s="1"/>
  <c r="AQ33" i="3"/>
  <c r="AO33" i="3"/>
  <c r="BZ33" i="3" s="1"/>
  <c r="AN33" i="3"/>
  <c r="AL33" i="3"/>
  <c r="BY33" i="3" s="1"/>
  <c r="AK33" i="3"/>
  <c r="AI33" i="3"/>
  <c r="BX33" i="3" s="1"/>
  <c r="AH33" i="3"/>
  <c r="AF33" i="3"/>
  <c r="BW33" i="3" s="1"/>
  <c r="AE33" i="3"/>
  <c r="AC33" i="3"/>
  <c r="BV33" i="3" s="1"/>
  <c r="AB33" i="3"/>
  <c r="Z33" i="3"/>
  <c r="BU33" i="3" s="1"/>
  <c r="Y33" i="3"/>
  <c r="W33" i="3"/>
  <c r="BT33" i="3" s="1"/>
  <c r="V33" i="3"/>
  <c r="T33" i="3"/>
  <c r="BS33" i="3" s="1"/>
  <c r="S33" i="3"/>
  <c r="Q33" i="3"/>
  <c r="BR33" i="3" s="1"/>
  <c r="P33" i="3"/>
  <c r="M33" i="3"/>
  <c r="BN33" i="3" s="1"/>
  <c r="F33" i="3"/>
  <c r="BO33" i="3" s="1"/>
  <c r="BM32" i="3"/>
  <c r="K32" i="3" s="1"/>
  <c r="BK32" i="3"/>
  <c r="BJ32" i="3"/>
  <c r="BI32" i="3"/>
  <c r="AW32" i="3" s="1"/>
  <c r="BH32" i="3" s="1"/>
  <c r="BG32" i="3"/>
  <c r="BB32" i="3"/>
  <c r="AZ32" i="3"/>
  <c r="AY32" i="3"/>
  <c r="AR32" i="3"/>
  <c r="CA32" i="3" s="1"/>
  <c r="AQ32" i="3"/>
  <c r="AO32" i="3"/>
  <c r="BZ32" i="3" s="1"/>
  <c r="AN32" i="3"/>
  <c r="AL32" i="3"/>
  <c r="BY32" i="3" s="1"/>
  <c r="AK32" i="3"/>
  <c r="AI32" i="3"/>
  <c r="BX32" i="3" s="1"/>
  <c r="AH32" i="3"/>
  <c r="AF32" i="3"/>
  <c r="BW32" i="3" s="1"/>
  <c r="AE32" i="3"/>
  <c r="AC32" i="3"/>
  <c r="BV32" i="3" s="1"/>
  <c r="AB32" i="3"/>
  <c r="Z32" i="3"/>
  <c r="BU32" i="3" s="1"/>
  <c r="Y32" i="3"/>
  <c r="W32" i="3"/>
  <c r="BT32" i="3" s="1"/>
  <c r="V32" i="3"/>
  <c r="T32" i="3"/>
  <c r="S32" i="3"/>
  <c r="Q32" i="3"/>
  <c r="BR32" i="3" s="1"/>
  <c r="P32" i="3"/>
  <c r="M32" i="3"/>
  <c r="BN32" i="3" s="1"/>
  <c r="F32" i="3"/>
  <c r="BO32" i="3" s="1"/>
  <c r="BM31" i="3"/>
  <c r="K31" i="3" s="1"/>
  <c r="BK31" i="3"/>
  <c r="BJ31" i="3"/>
  <c r="BI31" i="3"/>
  <c r="BB31" i="3"/>
  <c r="AZ31" i="3"/>
  <c r="AY31" i="3"/>
  <c r="AT31" i="3"/>
  <c r="BP31" i="3" s="1"/>
  <c r="AR31" i="3"/>
  <c r="CA31" i="3" s="1"/>
  <c r="AQ31" i="3"/>
  <c r="AO31" i="3"/>
  <c r="BZ31" i="3" s="1"/>
  <c r="AN31" i="3"/>
  <c r="AL31" i="3"/>
  <c r="BY31" i="3" s="1"/>
  <c r="AK31" i="3"/>
  <c r="AI31" i="3"/>
  <c r="BX31" i="3" s="1"/>
  <c r="AH31" i="3"/>
  <c r="AF31" i="3"/>
  <c r="BW31" i="3" s="1"/>
  <c r="AE31" i="3"/>
  <c r="AC31" i="3"/>
  <c r="BV31" i="3" s="1"/>
  <c r="AB31" i="3"/>
  <c r="Z31" i="3"/>
  <c r="BU31" i="3" s="1"/>
  <c r="Y31" i="3"/>
  <c r="W31" i="3"/>
  <c r="BT31" i="3" s="1"/>
  <c r="V31" i="3"/>
  <c r="T31" i="3"/>
  <c r="BS31" i="3" s="1"/>
  <c r="S31" i="3"/>
  <c r="Q31" i="3"/>
  <c r="P31" i="3"/>
  <c r="M31" i="3"/>
  <c r="BN31" i="3" s="1"/>
  <c r="F31" i="3"/>
  <c r="BO31" i="3" s="1"/>
  <c r="BM30" i="3"/>
  <c r="K30" i="3" s="1"/>
  <c r="BK30" i="3"/>
  <c r="BJ30" i="3"/>
  <c r="BI30" i="3"/>
  <c r="AW30" i="3" s="1"/>
  <c r="BB30" i="3"/>
  <c r="AZ30" i="3"/>
  <c r="AY30" i="3"/>
  <c r="AQ30" i="3"/>
  <c r="AO30" i="3"/>
  <c r="BZ30" i="3" s="1"/>
  <c r="AN30" i="3"/>
  <c r="AK30" i="3"/>
  <c r="AH30" i="3"/>
  <c r="AE30" i="3"/>
  <c r="AC30" i="3"/>
  <c r="BV30" i="3" s="1"/>
  <c r="AB30" i="3"/>
  <c r="Y30" i="3"/>
  <c r="V30" i="3"/>
  <c r="S30" i="3"/>
  <c r="Q30" i="3"/>
  <c r="P30" i="3"/>
  <c r="M30" i="3"/>
  <c r="BN30" i="3" s="1"/>
  <c r="F30" i="3"/>
  <c r="BO30" i="3" s="1"/>
  <c r="BM29" i="3"/>
  <c r="K29" i="3" s="1"/>
  <c r="BK29" i="3"/>
  <c r="BJ29" i="3"/>
  <c r="BI29" i="3"/>
  <c r="BB29" i="3"/>
  <c r="AY29" i="3"/>
  <c r="AL30" i="3" s="1"/>
  <c r="BY30" i="3" s="1"/>
  <c r="AQ29" i="3"/>
  <c r="AN29" i="3"/>
  <c r="AK29" i="3"/>
  <c r="AH29" i="3"/>
  <c r="AE29" i="3"/>
  <c r="AB29" i="3"/>
  <c r="Y29" i="3"/>
  <c r="V29" i="3"/>
  <c r="S29" i="3"/>
  <c r="P29" i="3"/>
  <c r="M29" i="3"/>
  <c r="BN29" i="3" s="1"/>
  <c r="F29" i="3"/>
  <c r="BO29" i="3" s="1"/>
  <c r="BM28" i="3"/>
  <c r="K28" i="3" s="1"/>
  <c r="BK28" i="3"/>
  <c r="BJ28" i="3"/>
  <c r="BI28" i="3"/>
  <c r="BB28" i="3"/>
  <c r="AY28" i="3"/>
  <c r="AQ28" i="3"/>
  <c r="AN28" i="3"/>
  <c r="AK28" i="3"/>
  <c r="AH28" i="3"/>
  <c r="AE28" i="3"/>
  <c r="AB28" i="3"/>
  <c r="Y28" i="3"/>
  <c r="V28" i="3"/>
  <c r="S28" i="3"/>
  <c r="P28" i="3"/>
  <c r="M28" i="3"/>
  <c r="BN28" i="3" s="1"/>
  <c r="F28" i="3"/>
  <c r="BO28" i="3" s="1"/>
  <c r="BM27" i="3"/>
  <c r="K27" i="3" s="1"/>
  <c r="BK27" i="3"/>
  <c r="BJ27" i="3"/>
  <c r="BI27" i="3"/>
  <c r="AW27" i="3" s="1"/>
  <c r="BB27" i="3"/>
  <c r="AY27" i="3"/>
  <c r="AR27" i="3"/>
  <c r="CA27" i="3" s="1"/>
  <c r="AQ27" i="3"/>
  <c r="AO27" i="3"/>
  <c r="BZ27" i="3" s="1"/>
  <c r="AN27" i="3"/>
  <c r="AL27" i="3"/>
  <c r="BY27" i="3" s="1"/>
  <c r="AK27" i="3"/>
  <c r="AI27" i="3"/>
  <c r="BX27" i="3" s="1"/>
  <c r="AH27" i="3"/>
  <c r="AF27" i="3"/>
  <c r="BW27" i="3" s="1"/>
  <c r="AE27" i="3"/>
  <c r="AC27" i="3"/>
  <c r="BV27" i="3" s="1"/>
  <c r="AB27" i="3"/>
  <c r="Z27" i="3"/>
  <c r="BU27" i="3" s="1"/>
  <c r="Y27" i="3"/>
  <c r="W27" i="3"/>
  <c r="BT27" i="3" s="1"/>
  <c r="V27" i="3"/>
  <c r="T27" i="3"/>
  <c r="BS27" i="3" s="1"/>
  <c r="S27" i="3"/>
  <c r="Q27" i="3"/>
  <c r="BR27" i="3" s="1"/>
  <c r="P27" i="3"/>
  <c r="M27" i="3"/>
  <c r="BN27" i="3" s="1"/>
  <c r="F27" i="3"/>
  <c r="BO27" i="3" s="1"/>
  <c r="BM26" i="3"/>
  <c r="K26" i="3" s="1"/>
  <c r="BK26" i="3"/>
  <c r="BJ26" i="3"/>
  <c r="BI26" i="3"/>
  <c r="BB26" i="3"/>
  <c r="AY26" i="3"/>
  <c r="AR26" i="3"/>
  <c r="CA26" i="3" s="1"/>
  <c r="AQ26" i="3"/>
  <c r="AO26" i="3"/>
  <c r="BZ26" i="3" s="1"/>
  <c r="AN26" i="3"/>
  <c r="AL26" i="3"/>
  <c r="BY26" i="3" s="1"/>
  <c r="AK26" i="3"/>
  <c r="AI26" i="3"/>
  <c r="BX26" i="3" s="1"/>
  <c r="AH26" i="3"/>
  <c r="AF26" i="3"/>
  <c r="BW26" i="3" s="1"/>
  <c r="AE26" i="3"/>
  <c r="AC26" i="3"/>
  <c r="BV26" i="3" s="1"/>
  <c r="AB26" i="3"/>
  <c r="Z26" i="3"/>
  <c r="BU26" i="3" s="1"/>
  <c r="Y26" i="3"/>
  <c r="W26" i="3"/>
  <c r="BT26" i="3" s="1"/>
  <c r="V26" i="3"/>
  <c r="T26" i="3"/>
  <c r="BS26" i="3" s="1"/>
  <c r="S26" i="3"/>
  <c r="Q26" i="3"/>
  <c r="P26" i="3"/>
  <c r="M26" i="3"/>
  <c r="BN26" i="3" s="1"/>
  <c r="F26" i="3"/>
  <c r="BO26" i="3" s="1"/>
  <c r="BM25" i="3"/>
  <c r="K25" i="3" s="1"/>
  <c r="BK25" i="3"/>
  <c r="BJ25" i="3"/>
  <c r="BI25" i="3"/>
  <c r="AW25" i="3" s="1"/>
  <c r="BB25" i="3"/>
  <c r="AY25" i="3"/>
  <c r="AR25" i="3"/>
  <c r="CA25" i="3" s="1"/>
  <c r="AQ25" i="3"/>
  <c r="AO25" i="3"/>
  <c r="BZ25" i="3" s="1"/>
  <c r="AN25" i="3"/>
  <c r="AL25" i="3"/>
  <c r="BY25" i="3" s="1"/>
  <c r="AK25" i="3"/>
  <c r="AI25" i="3"/>
  <c r="BX25" i="3" s="1"/>
  <c r="AH25" i="3"/>
  <c r="AF25" i="3"/>
  <c r="BW25" i="3" s="1"/>
  <c r="AE25" i="3"/>
  <c r="AC25" i="3"/>
  <c r="BV25" i="3" s="1"/>
  <c r="AB25" i="3"/>
  <c r="Z25" i="3"/>
  <c r="BU25" i="3" s="1"/>
  <c r="Y25" i="3"/>
  <c r="W25" i="3"/>
  <c r="BT25" i="3" s="1"/>
  <c r="V25" i="3"/>
  <c r="T25" i="3"/>
  <c r="BS25" i="3" s="1"/>
  <c r="S25" i="3"/>
  <c r="Q25" i="3"/>
  <c r="BR25" i="3" s="1"/>
  <c r="P25" i="3"/>
  <c r="M25" i="3"/>
  <c r="BN25" i="3" s="1"/>
  <c r="F25" i="3"/>
  <c r="BO25" i="3" s="1"/>
  <c r="BM24" i="3"/>
  <c r="K24" i="3" s="1"/>
  <c r="BJ24" i="3"/>
  <c r="AY24" i="3"/>
  <c r="AT24" i="3"/>
  <c r="BP24" i="3" s="1"/>
  <c r="AR24" i="3"/>
  <c r="CA24" i="3" s="1"/>
  <c r="AQ24" i="3"/>
  <c r="AO24" i="3"/>
  <c r="BZ24" i="3" s="1"/>
  <c r="AN24" i="3"/>
  <c r="AL24" i="3"/>
  <c r="BY24" i="3" s="1"/>
  <c r="AK24" i="3"/>
  <c r="AI24" i="3"/>
  <c r="BX24" i="3" s="1"/>
  <c r="AH24" i="3"/>
  <c r="AF24" i="3"/>
  <c r="BW24" i="3" s="1"/>
  <c r="AE24" i="3"/>
  <c r="AC24" i="3"/>
  <c r="BV24" i="3" s="1"/>
  <c r="AB24" i="3"/>
  <c r="Z24" i="3"/>
  <c r="BU24" i="3" s="1"/>
  <c r="Y24" i="3"/>
  <c r="W24" i="3"/>
  <c r="BT24" i="3" s="1"/>
  <c r="V24" i="3"/>
  <c r="T24" i="3"/>
  <c r="S24" i="3"/>
  <c r="Q24" i="3"/>
  <c r="BR24" i="3" s="1"/>
  <c r="P24" i="3"/>
  <c r="M24" i="3"/>
  <c r="BN24" i="3" s="1"/>
  <c r="F24" i="3"/>
  <c r="BO24" i="3" s="1"/>
  <c r="BM23" i="3"/>
  <c r="K23" i="3" s="1"/>
  <c r="BK23" i="3"/>
  <c r="BJ23" i="3"/>
  <c r="BI23" i="3"/>
  <c r="AW23" i="3" s="1"/>
  <c r="BB23" i="3"/>
  <c r="AY23" i="3"/>
  <c r="AT23" i="3"/>
  <c r="BP23" i="3" s="1"/>
  <c r="AR23" i="3"/>
  <c r="CA23" i="3" s="1"/>
  <c r="AQ23" i="3"/>
  <c r="AO23" i="3"/>
  <c r="BZ23" i="3" s="1"/>
  <c r="AN23" i="3"/>
  <c r="AL23" i="3"/>
  <c r="BY23" i="3" s="1"/>
  <c r="AK23" i="3"/>
  <c r="AI23" i="3"/>
  <c r="BX23" i="3" s="1"/>
  <c r="AH23" i="3"/>
  <c r="AF23" i="3"/>
  <c r="BW23" i="3" s="1"/>
  <c r="AE23" i="3"/>
  <c r="AC23" i="3"/>
  <c r="BV23" i="3" s="1"/>
  <c r="AB23" i="3"/>
  <c r="Z23" i="3"/>
  <c r="BU23" i="3" s="1"/>
  <c r="Y23" i="3"/>
  <c r="W23" i="3"/>
  <c r="BT23" i="3" s="1"/>
  <c r="V23" i="3"/>
  <c r="T23" i="3"/>
  <c r="BS23" i="3" s="1"/>
  <c r="S23" i="3"/>
  <c r="Q23" i="3"/>
  <c r="BR23" i="3" s="1"/>
  <c r="P23" i="3"/>
  <c r="M23" i="3"/>
  <c r="BN23" i="3" s="1"/>
  <c r="F23" i="3"/>
  <c r="BO23" i="3" s="1"/>
  <c r="BM22" i="3"/>
  <c r="K22" i="3" s="1"/>
  <c r="BJ22" i="3"/>
  <c r="BI22" i="3"/>
  <c r="AY22" i="3"/>
  <c r="AT22" i="3"/>
  <c r="BP22" i="3" s="1"/>
  <c r="AR22" i="3"/>
  <c r="CA22" i="3" s="1"/>
  <c r="AQ22" i="3"/>
  <c r="AO22" i="3"/>
  <c r="BZ22" i="3" s="1"/>
  <c r="AN22" i="3"/>
  <c r="AL22" i="3"/>
  <c r="BY22" i="3" s="1"/>
  <c r="AK22" i="3"/>
  <c r="AI22" i="3"/>
  <c r="BX22" i="3" s="1"/>
  <c r="AH22" i="3"/>
  <c r="AF22" i="3"/>
  <c r="BW22" i="3" s="1"/>
  <c r="AE22" i="3"/>
  <c r="AC22" i="3"/>
  <c r="BV22" i="3" s="1"/>
  <c r="AB22" i="3"/>
  <c r="Z22" i="3"/>
  <c r="BU22" i="3" s="1"/>
  <c r="Y22" i="3"/>
  <c r="W22" i="3"/>
  <c r="BT22" i="3" s="1"/>
  <c r="V22" i="3"/>
  <c r="T22" i="3"/>
  <c r="BS22" i="3" s="1"/>
  <c r="S22" i="3"/>
  <c r="Q22" i="3"/>
  <c r="P22" i="3"/>
  <c r="M22" i="3"/>
  <c r="BN22" i="3" s="1"/>
  <c r="F22" i="3"/>
  <c r="BO22" i="3" s="1"/>
  <c r="AW31" i="3" l="1"/>
  <c r="AW24" i="3"/>
  <c r="Z30" i="3"/>
  <c r="BU30" i="3" s="1"/>
  <c r="AI29" i="3"/>
  <c r="BX29" i="3" s="1"/>
  <c r="T30" i="3"/>
  <c r="BS30" i="3" s="1"/>
  <c r="AF30" i="3"/>
  <c r="BW30" i="3" s="1"/>
  <c r="AR30" i="3"/>
  <c r="CA30" i="3" s="1"/>
  <c r="AR29" i="3"/>
  <c r="CA29" i="3" s="1"/>
  <c r="W30" i="3"/>
  <c r="BT30" i="3" s="1"/>
  <c r="AI30" i="3"/>
  <c r="BX30" i="3" s="1"/>
  <c r="C129" i="3"/>
  <c r="D129" i="3" s="1"/>
  <c r="BA103" i="3"/>
  <c r="Z29" i="3"/>
  <c r="BU29" i="3" s="1"/>
  <c r="AL29" i="3"/>
  <c r="BY29" i="3" s="1"/>
  <c r="Q29" i="3"/>
  <c r="BR29" i="3" s="1"/>
  <c r="AZ22" i="3" s="1"/>
  <c r="BA22" i="3" s="1"/>
  <c r="AC29" i="3"/>
  <c r="BV29" i="3" s="1"/>
  <c r="AO29" i="3"/>
  <c r="BZ29" i="3" s="1"/>
  <c r="AF29" i="3"/>
  <c r="BW29" i="3" s="1"/>
  <c r="T29" i="3"/>
  <c r="BS29" i="3" s="1"/>
  <c r="W29" i="3"/>
  <c r="BT29" i="3" s="1"/>
  <c r="BA95" i="3"/>
  <c r="BA98" i="3"/>
  <c r="BA119" i="3"/>
  <c r="BA110" i="3"/>
  <c r="BA55" i="3"/>
  <c r="BA58" i="3"/>
  <c r="BA43" i="3"/>
  <c r="BA102" i="3"/>
  <c r="BA66" i="3"/>
  <c r="BA114" i="3"/>
  <c r="BA108" i="3"/>
  <c r="BA105" i="3"/>
  <c r="BA40" i="3"/>
  <c r="BA68" i="3"/>
  <c r="BA71" i="3"/>
  <c r="BA97" i="3"/>
  <c r="BA100" i="3"/>
  <c r="BA60" i="3"/>
  <c r="BA90" i="3"/>
  <c r="BA48" i="3"/>
  <c r="BA74" i="3"/>
  <c r="BA76" i="3"/>
  <c r="BA89" i="3"/>
  <c r="BA92" i="3"/>
  <c r="BA106" i="3"/>
  <c r="BA111" i="3"/>
  <c r="BA118" i="3"/>
  <c r="BA39" i="3"/>
  <c r="BA63" i="3"/>
  <c r="BA113" i="3"/>
  <c r="BA116" i="3"/>
  <c r="BA51" i="3"/>
  <c r="BA35" i="3"/>
  <c r="BA77" i="3"/>
  <c r="BA79" i="3"/>
  <c r="BA82" i="3"/>
  <c r="BA69" i="3"/>
  <c r="BA87" i="3"/>
  <c r="BA94" i="3"/>
  <c r="BA32" i="3"/>
  <c r="AW29" i="3"/>
  <c r="BA31" i="3"/>
  <c r="AW28" i="3"/>
  <c r="BA104" i="3"/>
  <c r="AS54" i="3"/>
  <c r="AS37" i="3"/>
  <c r="BR37" i="3"/>
  <c r="AS107" i="3"/>
  <c r="AS61" i="3"/>
  <c r="BA33" i="3"/>
  <c r="BH33" i="3" s="1"/>
  <c r="BA47" i="3"/>
  <c r="BA67" i="3"/>
  <c r="BA85" i="3"/>
  <c r="BA83" i="3"/>
  <c r="BA49" i="3"/>
  <c r="BA81" i="3"/>
  <c r="Z28" i="3"/>
  <c r="BU28" i="3" s="1"/>
  <c r="AZ26" i="3" s="1"/>
  <c r="BA26" i="3" s="1"/>
  <c r="BA42" i="3"/>
  <c r="BR54" i="3"/>
  <c r="AS112" i="3"/>
  <c r="AS69" i="3"/>
  <c r="BR61" i="3"/>
  <c r="BA88" i="3"/>
  <c r="BA101" i="3"/>
  <c r="BA37" i="3"/>
  <c r="AS47" i="3"/>
  <c r="BA70" i="3"/>
  <c r="AS99" i="3"/>
  <c r="AS60" i="3"/>
  <c r="BA59" i="3"/>
  <c r="BA61" i="3"/>
  <c r="BA65" i="3"/>
  <c r="AS70" i="3"/>
  <c r="BA73" i="3"/>
  <c r="AS81" i="3"/>
  <c r="BA112" i="3"/>
  <c r="AW26" i="3"/>
  <c r="AS24" i="3"/>
  <c r="W28" i="3"/>
  <c r="BT28" i="3" s="1"/>
  <c r="AS43" i="3"/>
  <c r="BA44" i="3"/>
  <c r="BA46" i="3"/>
  <c r="AS53" i="3"/>
  <c r="BA62" i="3"/>
  <c r="AS83" i="3"/>
  <c r="AS115" i="3"/>
  <c r="BA34" i="3"/>
  <c r="AS39" i="3"/>
  <c r="BR39" i="3"/>
  <c r="BA41" i="3"/>
  <c r="BR47" i="3"/>
  <c r="BA50" i="3"/>
  <c r="BA56" i="3"/>
  <c r="BA57" i="3"/>
  <c r="BA75" i="3"/>
  <c r="AS92" i="3"/>
  <c r="BA96" i="3"/>
  <c r="BR99" i="3"/>
  <c r="BR107" i="3"/>
  <c r="AS33" i="3"/>
  <c r="AT33" i="3" s="1"/>
  <c r="BP33" i="3" s="1"/>
  <c r="AS45" i="3"/>
  <c r="BA84" i="3"/>
  <c r="AS86" i="3"/>
  <c r="AS100" i="3"/>
  <c r="BR112" i="3"/>
  <c r="BA52" i="3"/>
  <c r="BA53" i="3"/>
  <c r="AS63" i="3"/>
  <c r="BA64" i="3"/>
  <c r="BA120" i="3"/>
  <c r="AS41" i="3"/>
  <c r="BA78" i="3"/>
  <c r="BU83" i="3"/>
  <c r="BA86" i="3"/>
  <c r="BA91" i="3"/>
  <c r="BA115" i="3"/>
  <c r="AS27" i="3"/>
  <c r="AT27" i="3" s="1"/>
  <c r="BP27" i="3" s="1"/>
  <c r="AR28" i="3"/>
  <c r="CA28" i="3" s="1"/>
  <c r="AF28" i="3"/>
  <c r="BW28" i="3" s="1"/>
  <c r="AS35" i="3"/>
  <c r="BA36" i="3"/>
  <c r="BA45" i="3"/>
  <c r="AW22" i="3"/>
  <c r="AS31" i="3"/>
  <c r="BR31" i="3"/>
  <c r="BA99" i="3"/>
  <c r="BA107" i="3"/>
  <c r="BR115" i="3"/>
  <c r="BA121" i="3"/>
  <c r="AS42" i="3"/>
  <c r="BR42" i="3"/>
  <c r="BS24" i="3"/>
  <c r="AS65" i="3"/>
  <c r="BS71" i="3"/>
  <c r="AS71" i="3"/>
  <c r="BT113" i="3"/>
  <c r="AS113" i="3"/>
  <c r="BS48" i="3"/>
  <c r="AS48" i="3"/>
  <c r="BR46" i="3"/>
  <c r="AS46" i="3"/>
  <c r="D127" i="3"/>
  <c r="C127" i="3"/>
  <c r="BS55" i="3"/>
  <c r="AS55" i="3"/>
  <c r="BR38" i="3"/>
  <c r="AS38" i="3"/>
  <c r="AS26" i="3"/>
  <c r="AT26" i="3" s="1"/>
  <c r="BP26" i="3" s="1"/>
  <c r="BR26" i="3"/>
  <c r="AS32" i="3"/>
  <c r="AT32" i="3" s="1"/>
  <c r="BP32" i="3" s="1"/>
  <c r="BS32" i="3"/>
  <c r="BR30" i="3"/>
  <c r="C126" i="3"/>
  <c r="D126" i="3"/>
  <c r="BT65" i="3"/>
  <c r="AI28" i="3"/>
  <c r="BX28" i="3" s="1"/>
  <c r="AO28" i="3"/>
  <c r="BZ28" i="3" s="1"/>
  <c r="AC28" i="3"/>
  <c r="BV28" i="3" s="1"/>
  <c r="Q28" i="3"/>
  <c r="AS25" i="3"/>
  <c r="AT25" i="3" s="1"/>
  <c r="BP25" i="3" s="1"/>
  <c r="AS40" i="3"/>
  <c r="T28" i="3"/>
  <c r="BS28" i="3" s="1"/>
  <c r="AZ24" i="3" s="1"/>
  <c r="BA24" i="3" s="1"/>
  <c r="BA30" i="3"/>
  <c r="AS50" i="3"/>
  <c r="BT50" i="3"/>
  <c r="AS57" i="3"/>
  <c r="BR22" i="3"/>
  <c r="AS22" i="3"/>
  <c r="AS23" i="3"/>
  <c r="AL28" i="3"/>
  <c r="BY28" i="3" s="1"/>
  <c r="AS34" i="3"/>
  <c r="BR34" i="3"/>
  <c r="BA38" i="3"/>
  <c r="D125" i="3"/>
  <c r="C125" i="3"/>
  <c r="BR66" i="3"/>
  <c r="AS66" i="3"/>
  <c r="BA72" i="3"/>
  <c r="BR80" i="3"/>
  <c r="AS80" i="3"/>
  <c r="BT97" i="3"/>
  <c r="AS97" i="3"/>
  <c r="AS51" i="3"/>
  <c r="AS62" i="3"/>
  <c r="BR64" i="3"/>
  <c r="AS64" i="3"/>
  <c r="AS67" i="3"/>
  <c r="BU67" i="3"/>
  <c r="AS75" i="3"/>
  <c r="BU75" i="3"/>
  <c r="BR77" i="3"/>
  <c r="AS77" i="3"/>
  <c r="BR93" i="3"/>
  <c r="AS93" i="3"/>
  <c r="BT105" i="3"/>
  <c r="AS105" i="3"/>
  <c r="BR62" i="3"/>
  <c r="BR72" i="3"/>
  <c r="AS72" i="3"/>
  <c r="AS76" i="3"/>
  <c r="AS49" i="3"/>
  <c r="BA54" i="3"/>
  <c r="BR56" i="3"/>
  <c r="AS56" i="3"/>
  <c r="AS58" i="3"/>
  <c r="AS59" i="3"/>
  <c r="AS68" i="3"/>
  <c r="AS78" i="3"/>
  <c r="AS36" i="3"/>
  <c r="AS44" i="3"/>
  <c r="AS52" i="3"/>
  <c r="BR70" i="3"/>
  <c r="AS73" i="3"/>
  <c r="BT73" i="3"/>
  <c r="BR87" i="3"/>
  <c r="AS87" i="3"/>
  <c r="AS79" i="3"/>
  <c r="BA80" i="3"/>
  <c r="AS74" i="3"/>
  <c r="AS82" i="3"/>
  <c r="AS96" i="3"/>
  <c r="AS104" i="3"/>
  <c r="AS118" i="3"/>
  <c r="BT118" i="3"/>
  <c r="BT81" i="3"/>
  <c r="AS85" i="3"/>
  <c r="AS102" i="3"/>
  <c r="BT102" i="3"/>
  <c r="AS110" i="3"/>
  <c r="BT110" i="3"/>
  <c r="AS88" i="3"/>
  <c r="AS89" i="3"/>
  <c r="AS94" i="3"/>
  <c r="BT94" i="3"/>
  <c r="BA117" i="3"/>
  <c r="AS91" i="3"/>
  <c r="BR98" i="3"/>
  <c r="AS98" i="3"/>
  <c r="BR106" i="3"/>
  <c r="AS106" i="3"/>
  <c r="BA109" i="3"/>
  <c r="BR114" i="3"/>
  <c r="AS114" i="3"/>
  <c r="AS84" i="3"/>
  <c r="BR85" i="3"/>
  <c r="AS90" i="3"/>
  <c r="BR117" i="3"/>
  <c r="AS117" i="3"/>
  <c r="AS120" i="3"/>
  <c r="BU120" i="3"/>
  <c r="AS121" i="3"/>
  <c r="BA93" i="3"/>
  <c r="BR101" i="3"/>
  <c r="AS101" i="3"/>
  <c r="BR109" i="3"/>
  <c r="AS109" i="3"/>
  <c r="AS108" i="3"/>
  <c r="AS116" i="3"/>
  <c r="AS95" i="3"/>
  <c r="AS103" i="3"/>
  <c r="AS111" i="3"/>
  <c r="AS119" i="3"/>
  <c r="BH22" i="3" l="1"/>
  <c r="BG22" i="3"/>
  <c r="AS30" i="3"/>
  <c r="AT30" i="3" s="1"/>
  <c r="BP30" i="3" s="1"/>
  <c r="AZ29" i="3"/>
  <c r="BA29" i="3" s="1"/>
  <c r="BH29" i="3" s="1"/>
  <c r="AZ28" i="3"/>
  <c r="BA28" i="3" s="1"/>
  <c r="BH28" i="3" s="1"/>
  <c r="AZ25" i="3"/>
  <c r="BA25" i="3" s="1"/>
  <c r="BG25" i="3" s="1"/>
  <c r="AS29" i="3"/>
  <c r="AT29" i="3" s="1"/>
  <c r="BP29" i="3" s="1"/>
  <c r="BH116" i="3"/>
  <c r="BG116" i="3"/>
  <c r="BH31" i="3"/>
  <c r="BG31" i="3"/>
  <c r="BG30" i="3"/>
  <c r="BH30" i="3"/>
  <c r="BG24" i="3"/>
  <c r="BH24" i="3"/>
  <c r="BG26" i="3"/>
  <c r="BH26" i="3"/>
  <c r="BG29" i="3"/>
  <c r="BR28" i="3"/>
  <c r="AZ23" i="3" s="1"/>
  <c r="BA23" i="3" s="1"/>
  <c r="AS28" i="3"/>
  <c r="AT28" i="3" s="1"/>
  <c r="BP28" i="3" s="1"/>
  <c r="BH25" i="3" l="1"/>
  <c r="BG28" i="3"/>
  <c r="BM122" i="3"/>
  <c r="AY127" i="3" s="1"/>
  <c r="C128" i="3"/>
  <c r="AZ27" i="3"/>
  <c r="BA27" i="3" s="1"/>
  <c r="E16" i="3" s="1"/>
  <c r="D128" i="3"/>
  <c r="BG23" i="3"/>
  <c r="BH23" i="3"/>
  <c r="BH27" i="3" l="1"/>
  <c r="BG27" i="3"/>
  <c r="AW127" i="3" l="1"/>
</calcChain>
</file>

<file path=xl/sharedStrings.xml><?xml version="1.0" encoding="utf-8"?>
<sst xmlns="http://schemas.openxmlformats.org/spreadsheetml/2006/main" count="284" uniqueCount="152">
  <si>
    <t>+</t>
  </si>
  <si>
    <t>Projectkenmerken</t>
  </si>
  <si>
    <t>Werkwijze</t>
  </si>
  <si>
    <t>Informatie</t>
  </si>
  <si>
    <t>Projectnaam</t>
  </si>
  <si>
    <t>Meer gebruiksfuncties kunnen worden toegevoegd door de rijen uit te klappen.</t>
  </si>
  <si>
    <t>Projectcode</t>
  </si>
  <si>
    <t>Rood gearceerde cellen moeten worden ingevuld met informatie. Deze lichten automatisch op als een functie wordt geselecteerd.</t>
  </si>
  <si>
    <t>Locatie</t>
  </si>
  <si>
    <t>Voer het nummer van de ruimte in waaraan de gemeenschappelijk ruimte wordt toegekend.</t>
  </si>
  <si>
    <t>Datum</t>
  </si>
  <si>
    <t>Een gemeenschappelijke ruimte kan niet worden toegekend aan een andere gemeenschappelijke ruimte.</t>
  </si>
  <si>
    <t>Omschrijving gebouw</t>
  </si>
  <si>
    <t>Bij kantoorfuncties moet het schiloppervlak van het hele gebouw worden ingevoerd, niet alleen het deel dat direct betrekking heeft op de ingevoerde ruimte.</t>
  </si>
  <si>
    <t>Er is ruimte voor maximaal 10 toekenningen van gemeenschappelijke ruimte. Dit kan niet worden uitgebreid.</t>
  </si>
  <si>
    <t>Algemene hulpkolommen</t>
  </si>
  <si>
    <t>Registratie foutmeldingen</t>
  </si>
  <si>
    <t>Hulpkolommen verdelen gemeenschappelijke functies</t>
  </si>
  <si>
    <t>Nr.</t>
  </si>
  <si>
    <t>Gebouwfunctie:</t>
  </si>
  <si>
    <t>Aantal</t>
  </si>
  <si>
    <t>GO</t>
  </si>
  <si>
    <r>
      <t>A</t>
    </r>
    <r>
      <rPr>
        <b/>
        <vertAlign val="subscript"/>
        <sz val="11"/>
        <color rgb="FF4D4D63"/>
        <rFont val="Segoe UI"/>
        <family val="2"/>
      </rPr>
      <t>schil</t>
    </r>
  </si>
  <si>
    <t>Gemeenschappelijke ruimtes toekennen aan gebruiksfuncties</t>
  </si>
  <si>
    <t>Afwijkende norm?</t>
  </si>
  <si>
    <t>MPG Eis</t>
  </si>
  <si>
    <t xml:space="preserve">GO </t>
  </si>
  <si>
    <r>
      <t>A</t>
    </r>
    <r>
      <rPr>
        <b/>
        <vertAlign val="subscript"/>
        <sz val="11"/>
        <color rgb="FF4D4D63"/>
        <rFont val="Segoe UI"/>
        <family val="2"/>
      </rPr>
      <t>g</t>
    </r>
    <r>
      <rPr>
        <b/>
        <sz val="11"/>
        <color rgb="FF4D4D63"/>
        <rFont val="Segoe UI"/>
        <family val="2"/>
      </rPr>
      <t>/A</t>
    </r>
    <r>
      <rPr>
        <b/>
        <vertAlign val="subscript"/>
        <sz val="11"/>
        <color rgb="FF4D4D63"/>
        <rFont val="Segoe UI"/>
        <family val="2"/>
      </rPr>
      <t>S</t>
    </r>
  </si>
  <si>
    <t>GO_tot</t>
  </si>
  <si>
    <t>Hulp_kolom</t>
  </si>
  <si>
    <t>Eis_functie</t>
  </si>
  <si>
    <t>Eis_wonen</t>
  </si>
  <si>
    <r>
      <t>A</t>
    </r>
    <r>
      <rPr>
        <b/>
        <vertAlign val="subscript"/>
        <sz val="9"/>
        <color theme="0" tint="-0.499984740745262"/>
        <rFont val="Aptos Narrow"/>
        <family val="2"/>
        <scheme val="minor"/>
      </rPr>
      <t>g</t>
    </r>
    <r>
      <rPr>
        <b/>
        <sz val="9"/>
        <color theme="0" tint="-0.499984740745262"/>
        <rFont val="Aptos Narrow"/>
        <family val="2"/>
        <scheme val="minor"/>
      </rPr>
      <t>/A</t>
    </r>
    <r>
      <rPr>
        <b/>
        <vertAlign val="subscript"/>
        <sz val="9"/>
        <color theme="0" tint="-0.499984740745262"/>
        <rFont val="Aptos Narrow"/>
        <family val="2"/>
        <scheme val="minor"/>
      </rPr>
      <t>S</t>
    </r>
  </si>
  <si>
    <t>Eis_kantoor</t>
  </si>
  <si>
    <t>HK.I</t>
  </si>
  <si>
    <t>HK.II</t>
  </si>
  <si>
    <t>HK.III</t>
  </si>
  <si>
    <t>HK.IV</t>
  </si>
  <si>
    <t>HK1</t>
  </si>
  <si>
    <t>HK2</t>
  </si>
  <si>
    <t>HK3</t>
  </si>
  <si>
    <t>HK4</t>
  </si>
  <si>
    <t>HK5</t>
  </si>
  <si>
    <t>HK6</t>
  </si>
  <si>
    <t>HK7</t>
  </si>
  <si>
    <t>HK8</t>
  </si>
  <si>
    <t>HK9</t>
  </si>
  <si>
    <t>HK10</t>
  </si>
  <si>
    <t>(selecteer)</t>
  </si>
  <si>
    <t>(bij wonen &amp; ged. ruimte)</t>
  </si>
  <si>
    <t>-</t>
  </si>
  <si>
    <t>[m2]</t>
  </si>
  <si>
    <t>Functie 1</t>
  </si>
  <si>
    <t>Functie 2</t>
  </si>
  <si>
    <t>Functie 3</t>
  </si>
  <si>
    <t>Functie 4</t>
  </si>
  <si>
    <t>Functie 5</t>
  </si>
  <si>
    <t>Functie 6</t>
  </si>
  <si>
    <t>Functie 7</t>
  </si>
  <si>
    <t>Functie 8</t>
  </si>
  <si>
    <t>Functie 9</t>
  </si>
  <si>
    <t>Functie 10</t>
  </si>
  <si>
    <t>Per functie</t>
  </si>
  <si>
    <t>Gebr. Functie</t>
  </si>
  <si>
    <t>Ged. Ruimte</t>
  </si>
  <si>
    <t>Totaal</t>
  </si>
  <si>
    <t>i</t>
  </si>
  <si>
    <t>Kantoor</t>
  </si>
  <si>
    <t>Wonen</t>
  </si>
  <si>
    <t>Gemeenschappelijke Ruimte</t>
  </si>
  <si>
    <t>Verkeersruimte</t>
  </si>
  <si>
    <t>Voeg functie toe:</t>
  </si>
  <si>
    <t>&lt; Klik hier voor meer invoervelden.</t>
  </si>
  <si>
    <t>Ondersteunende data</t>
  </si>
  <si>
    <t>Tabel 1</t>
  </si>
  <si>
    <t>Gebouwfunctie</t>
  </si>
  <si>
    <t>Eis</t>
  </si>
  <si>
    <t>Notitie</t>
  </si>
  <si>
    <t>Bijeenkomst</t>
  </si>
  <si>
    <t>Cel</t>
  </si>
  <si>
    <t>Gezondheidzorg</t>
  </si>
  <si>
    <t>Industrie</t>
  </si>
  <si>
    <t>Logies</t>
  </si>
  <si>
    <t>Onderwijs</t>
  </si>
  <si>
    <t>Sport</t>
  </si>
  <si>
    <t>Winkel</t>
  </si>
  <si>
    <t>Overige gebruiksfunctie, ≥75jr</t>
  </si>
  <si>
    <r>
      <t xml:space="preserve">Overige gebruiksfunctie, </t>
    </r>
    <r>
      <rPr>
        <sz val="11"/>
        <color theme="1"/>
        <rFont val="Aptos Narrow"/>
        <family val="2"/>
      </rPr>
      <t>&lt;75jr</t>
    </r>
  </si>
  <si>
    <t>Bouwwerk geen gebouw zijnde</t>
  </si>
  <si>
    <t>geen eis</t>
  </si>
  <si>
    <t>GO verdelen</t>
  </si>
  <si>
    <t>Tabel 2</t>
  </si>
  <si>
    <t>nr.</t>
  </si>
  <si>
    <t>eis</t>
  </si>
  <si>
    <t>a1</t>
  </si>
  <si>
    <t>Woongebouw, &lt;60m2</t>
  </si>
  <si>
    <t>Afwijkende MPG is van toepassing. Zie formule omgevingsregeling. Bepalen met formule Omgevingsregeling art. 5.31f(b)</t>
  </si>
  <si>
    <t>a2</t>
  </si>
  <si>
    <r>
      <t xml:space="preserve">Woongebouw, </t>
    </r>
    <r>
      <rPr>
        <sz val="11"/>
        <color theme="1"/>
        <rFont val="Aptos Narrow"/>
        <family val="2"/>
      </rPr>
      <t xml:space="preserve"> ≥</t>
    </r>
    <r>
      <rPr>
        <sz val="11"/>
        <color theme="1"/>
        <rFont val="Aptos Narrow"/>
        <family val="2"/>
        <scheme val="minor"/>
      </rPr>
      <t xml:space="preserve"> 60m2</t>
    </r>
  </si>
  <si>
    <t>c1</t>
  </si>
  <si>
    <t>Andere Woonfunctie, &lt;80m2</t>
  </si>
  <si>
    <t>Afwijkende MPG is van toepassing. Zie formule omgevingsregeling. Bepalen met formule Omgevingsregeling art. 5.31f(a)</t>
  </si>
  <si>
    <r>
      <t xml:space="preserve">Andere Woonfunctie, </t>
    </r>
    <r>
      <rPr>
        <sz val="11"/>
        <color theme="1"/>
        <rFont val="Aptos Narrow"/>
        <family val="2"/>
      </rPr>
      <t>≥</t>
    </r>
    <r>
      <rPr>
        <sz val="11"/>
        <color theme="1"/>
        <rFont val="Aptos Narrow"/>
        <family val="2"/>
        <scheme val="minor"/>
      </rPr>
      <t>80m2</t>
    </r>
  </si>
  <si>
    <t>b</t>
  </si>
  <si>
    <t>Woonwagen</t>
  </si>
  <si>
    <t>Kantoorgebouwen:</t>
  </si>
  <si>
    <t>MPG eis is afhankelijk van de vormfactor(m.a.w. compactheid):</t>
  </si>
  <si>
    <t>Compactheid</t>
  </si>
  <si>
    <t>MPG eis</t>
  </si>
  <si>
    <t>Voorbeeld</t>
  </si>
  <si>
    <t>GO [m2]</t>
  </si>
  <si>
    <t>Asch [m2]</t>
  </si>
  <si>
    <t>As/Ag</t>
  </si>
  <si>
    <t>MPG_max eis</t>
  </si>
  <si>
    <t>kantoorgebouw 1</t>
  </si>
  <si>
    <t>kantoorgebouw 2</t>
  </si>
  <si>
    <t>Kantoorgebouw 3</t>
  </si>
  <si>
    <t>Kantoorgebouw 4</t>
  </si>
  <si>
    <t>Tabel 3</t>
  </si>
  <si>
    <t>Afwijkende MPG is van toepassing. Zie formule omgevingsregeling</t>
  </si>
  <si>
    <t>Technische Ruimte</t>
  </si>
  <si>
    <t>Sanitaire groep</t>
  </si>
  <si>
    <t>Speciale gem. ruimte</t>
  </si>
  <si>
    <t>toevoegen</t>
  </si>
  <si>
    <t>Kenmerk/Notitie</t>
  </si>
  <si>
    <t>Optioneel, voor eigen referentie</t>
  </si>
  <si>
    <t>⮾</t>
  </si>
  <si>
    <t>HK.V</t>
  </si>
  <si>
    <t>Deze hulpkolommen houden fouten bij</t>
  </si>
  <si>
    <t xml:space="preserve">Oppervlakte toekenning van gemeenschappelijke ruimtes gaat naar rato van de oppervlakte van de toegewezen ruimtes. Dit gaat automatisch. </t>
  </si>
  <si>
    <t>Let op: het schiloppervlak van het gebouw hoeft maar bij 1 kantoorgebouwfunctie ingevuld te worden. Vul niet vaker in!</t>
  </si>
  <si>
    <t>Stel gebouw samen. Selecteer één voor één de aanwezige functies binnen het gebouw.</t>
  </si>
  <si>
    <t>Indien gebruiksfunctie Wonen wordt geselecteerd, selecteer het type.</t>
  </si>
  <si>
    <t>Indien gebruiksfunctie Kantoor wordt geselecteerd, voer dan ook schiloppervlak in.</t>
  </si>
  <si>
    <t>Indien gebruiksfunctie Gemeenschappelijke Ruime (GR) wordt geselecteerd, kies dan ook de sub-functie.</t>
  </si>
  <si>
    <t xml:space="preserve">Ken gemeenschappelijke ruimte toe aan ruimte/hoofd-gebruiksfuncties. </t>
  </si>
  <si>
    <t xml:space="preserve">Lees de gewogen maximale MPG-waarde af. </t>
  </si>
  <si>
    <t>Verwerk alle foutmeldingen d.m.v. correcte invoer.</t>
  </si>
  <si>
    <t>Projectnotities</t>
  </si>
  <si>
    <t>Specificeer subfunctie:</t>
  </si>
  <si>
    <t xml:space="preserve">Voer het aantal eenheden van herhalende ruimtes in. Bijvoorbeeld bij hotelkamers of appartementen. </t>
  </si>
  <si>
    <t>Voer het GO in.</t>
  </si>
  <si>
    <t xml:space="preserve">Een subfunctie kan worden verwijderd met Delete indien dit nodig is. </t>
  </si>
  <si>
    <t>&gt;2,5</t>
  </si>
  <si>
    <t>&lt;2,5</t>
  </si>
  <si>
    <t>mpg ≤ 1,2 + 0,025 x (60 – g.o.functie)</t>
  </si>
  <si>
    <t>mpg ≤ 1,0 + 0,025 x (80 – g.o.functie)</t>
  </si>
  <si>
    <t>Afwijkende eis</t>
  </si>
  <si>
    <r>
      <t>mpg ≤ 1,55 + 0,75 x (A</t>
    </r>
    <r>
      <rPr>
        <i/>
        <vertAlign val="subscript"/>
        <sz val="10"/>
        <color theme="1"/>
        <rFont val="Ubuntu"/>
        <family val="2"/>
      </rPr>
      <t>lsgebouw</t>
    </r>
    <r>
      <rPr>
        <i/>
        <sz val="10"/>
        <color theme="1"/>
        <rFont val="Ubuntu"/>
        <family val="2"/>
      </rPr>
      <t>/GO</t>
    </r>
    <r>
      <rPr>
        <i/>
        <vertAlign val="subscript"/>
        <sz val="10"/>
        <color theme="1"/>
        <rFont val="Ubuntu"/>
        <family val="2"/>
      </rPr>
      <t>gebouw</t>
    </r>
    <r>
      <rPr>
        <i/>
        <sz val="10"/>
        <color theme="1"/>
        <rFont val="Ubuntu"/>
        <family val="2"/>
      </rPr>
      <t xml:space="preserve"> – 2,5)</t>
    </r>
  </si>
  <si>
    <r>
      <t>Totale G.O. [m</t>
    </r>
    <r>
      <rPr>
        <vertAlign val="superscript"/>
        <sz val="12"/>
        <color rgb="FF4D4D63"/>
        <rFont val="Segoe UI"/>
        <family val="2"/>
      </rPr>
      <t>2</t>
    </r>
    <r>
      <rPr>
        <sz val="12"/>
        <color rgb="FF4D4D63"/>
        <rFont val="Segoe UI"/>
        <family val="2"/>
      </rPr>
      <t>]</t>
    </r>
  </si>
  <si>
    <t>Minimale MPG score combinatiegebouwen</t>
  </si>
  <si>
    <t>Ondersteunende kolommen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</si>
</sst>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Versie rekenblad &quot;dd\ mmm\ yyyy"/>
    <numFmt numFmtId="165" formatCode="d\ mmmm\ yyyy"/>
    <numFmt numFmtId="166" formatCode="0.000"/>
    <numFmt numFmtId="167" formatCode="0.0"/>
    <numFmt numFmtId="168" formatCode="0.0%"/>
    <numFmt numFmtId="169" formatCode="0.0000"/>
  </numFmts>
  <fonts count="6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4"/>
      <color theme="9"/>
      <name val="Segoe UI"/>
      <family val="2"/>
    </font>
    <font>
      <b/>
      <sz val="20"/>
      <color theme="9"/>
      <name val="Wingdings 2"/>
      <family val="1"/>
      <charset val="2"/>
    </font>
    <font>
      <sz val="12"/>
      <color theme="1"/>
      <name val="Segoe UI"/>
      <family val="2"/>
    </font>
    <font>
      <b/>
      <sz val="22"/>
      <color theme="9"/>
      <name val="Segoe UI"/>
      <family val="2"/>
    </font>
    <font>
      <sz val="10"/>
      <color theme="1"/>
      <name val="Ubuntu"/>
      <family val="2"/>
    </font>
    <font>
      <sz val="14"/>
      <color theme="0"/>
      <name val="Segoe UI"/>
      <family val="2"/>
    </font>
    <font>
      <i/>
      <sz val="10"/>
      <color theme="0" tint="-0.34998626667073579"/>
      <name val="Segoe UI"/>
      <family val="2"/>
    </font>
    <font>
      <b/>
      <sz val="10"/>
      <color rgb="FF31313F"/>
      <name val="Segoe UI"/>
      <family val="2"/>
    </font>
    <font>
      <b/>
      <sz val="10"/>
      <color rgb="FF4D4D63"/>
      <name val="Segoe UI"/>
      <family val="2"/>
    </font>
    <font>
      <sz val="10"/>
      <color rgb="FF4D4D63"/>
      <name val="Segoe UI"/>
      <family val="2"/>
    </font>
    <font>
      <sz val="10"/>
      <color theme="9" tint="-0.249977111117893"/>
      <name val="Webdings"/>
      <family val="1"/>
      <charset val="2"/>
    </font>
    <font>
      <sz val="10"/>
      <color rgb="FF31313F"/>
      <name val="Segoe UI"/>
      <family val="2"/>
    </font>
    <font>
      <sz val="11"/>
      <color theme="5"/>
      <name val="Aptos Narrow"/>
      <family val="2"/>
      <scheme val="minor"/>
    </font>
    <font>
      <sz val="9"/>
      <color theme="1"/>
      <name val="Ubuntu"/>
      <family val="2"/>
    </font>
    <font>
      <sz val="9"/>
      <color theme="8" tint="-0.499984740745262"/>
      <name val="Ubuntu"/>
      <family val="2"/>
    </font>
    <font>
      <b/>
      <sz val="14"/>
      <color theme="0"/>
      <name val="Aptos Narrow"/>
      <family val="2"/>
      <scheme val="minor"/>
    </font>
    <font>
      <sz val="10"/>
      <color rgb="FFD0D9EC"/>
      <name val="Segoe UI"/>
      <family val="2"/>
    </font>
    <font>
      <sz val="9"/>
      <color theme="8" tint="-0.499984740745262"/>
      <name val="Segoe UI"/>
      <family val="2"/>
    </font>
    <font>
      <b/>
      <sz val="11"/>
      <color theme="1"/>
      <name val="Segoe UI"/>
      <family val="2"/>
    </font>
    <font>
      <i/>
      <sz val="11"/>
      <color theme="0" tint="-0.499984740745262"/>
      <name val="Aptos Narrow"/>
      <family val="2"/>
      <scheme val="minor"/>
    </font>
    <font>
      <b/>
      <sz val="11"/>
      <color rgb="FF4D4D63"/>
      <name val="Segoe UI"/>
      <family val="2"/>
    </font>
    <font>
      <b/>
      <vertAlign val="subscript"/>
      <sz val="11"/>
      <color rgb="FF4D4D63"/>
      <name val="Segoe UI"/>
      <family val="2"/>
    </font>
    <font>
      <sz val="11"/>
      <color rgb="FF4D4D63"/>
      <name val="Segoe UI"/>
      <family val="2"/>
    </font>
    <font>
      <b/>
      <sz val="9"/>
      <color theme="0" tint="-0.499984740745262"/>
      <name val="Aptos Narrow"/>
      <family val="2"/>
      <scheme val="minor"/>
    </font>
    <font>
      <b/>
      <i/>
      <sz val="9"/>
      <color theme="0" tint="-0.499984740745262"/>
      <name val="Aptos Narrow"/>
      <family val="2"/>
      <scheme val="minor"/>
    </font>
    <font>
      <b/>
      <vertAlign val="subscript"/>
      <sz val="9"/>
      <color theme="0" tint="-0.499984740745262"/>
      <name val="Aptos Narrow"/>
      <family val="2"/>
      <scheme val="minor"/>
    </font>
    <font>
      <sz val="10"/>
      <color rgb="FF4D4D63"/>
      <name val="Webdings"/>
      <family val="1"/>
      <charset val="2"/>
    </font>
    <font>
      <sz val="10"/>
      <color theme="0" tint="-0.499984740745262"/>
      <name val="Webdings"/>
      <family val="1"/>
      <charset val="2"/>
    </font>
    <font>
      <sz val="12"/>
      <color rgb="FF4D4D63"/>
      <name val="Segoe UI"/>
      <family val="2"/>
    </font>
    <font>
      <b/>
      <sz val="12"/>
      <color rgb="FFC00000"/>
      <name val="Segoe UI"/>
      <family val="2"/>
    </font>
    <font>
      <b/>
      <sz val="12"/>
      <color rgb="FF4D4D63"/>
      <name val="Segoe UI"/>
      <family val="2"/>
    </font>
    <font>
      <b/>
      <sz val="14"/>
      <color rgb="FF4D4D63"/>
      <name val="Segoe UI"/>
      <family val="2"/>
    </font>
    <font>
      <i/>
      <sz val="10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9"/>
      <color theme="1"/>
      <name val="Ubuntu"/>
      <family val="2"/>
    </font>
    <font>
      <sz val="10"/>
      <color rgb="FFDDE9F3"/>
      <name val="Ubuntu"/>
      <family val="2"/>
    </font>
    <font>
      <b/>
      <sz val="14"/>
      <color rgb="FFC00000"/>
      <name val="Segoe UI"/>
      <family val="2"/>
    </font>
    <font>
      <sz val="9"/>
      <color theme="5"/>
      <name val="Segoe UI"/>
      <family val="2"/>
    </font>
    <font>
      <b/>
      <sz val="18"/>
      <color rgb="FF4D4D63"/>
      <name val="Segoe UI"/>
      <family val="2"/>
    </font>
    <font>
      <b/>
      <sz val="18"/>
      <color theme="1"/>
      <name val="Segoe U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0"/>
      <color rgb="FF4D4D63"/>
      <name val="Segoe UI"/>
      <family val="2"/>
    </font>
    <font>
      <sz val="12"/>
      <color theme="1"/>
      <name val="Ubuntu"/>
      <family val="2"/>
    </font>
    <font>
      <i/>
      <sz val="11"/>
      <color theme="1"/>
      <name val="Ubuntu"/>
      <family val="2"/>
    </font>
    <font>
      <b/>
      <sz val="12"/>
      <color rgb="FFE4E9F4"/>
      <name val="Segoe UI"/>
      <family val="2"/>
    </font>
    <font>
      <sz val="10"/>
      <color rgb="FFE4E9F4"/>
      <name val="Aptos Narrow"/>
      <family val="2"/>
    </font>
    <font>
      <b/>
      <sz val="16"/>
      <color rgb="FFE4E9F4"/>
      <name val="Segoe UI"/>
      <family val="2"/>
    </font>
    <font>
      <sz val="10"/>
      <color rgb="FFC00000"/>
      <name val="Segoe UI"/>
      <family val="2"/>
    </font>
    <font>
      <b/>
      <sz val="10"/>
      <color theme="1"/>
      <name val="Ubuntu"/>
      <family val="2"/>
    </font>
    <font>
      <i/>
      <sz val="10"/>
      <color theme="1"/>
      <name val="Ubuntu"/>
      <family val="2"/>
    </font>
    <font>
      <i/>
      <vertAlign val="subscript"/>
      <sz val="10"/>
      <color theme="1"/>
      <name val="Ubuntu"/>
      <family val="2"/>
    </font>
    <font>
      <sz val="11"/>
      <name val="Segoe UI"/>
      <family val="2"/>
    </font>
    <font>
      <vertAlign val="superscript"/>
      <sz val="12"/>
      <color rgb="FF4D4D63"/>
      <name val="Segoe UI"/>
      <family val="2"/>
    </font>
    <font>
      <sz val="9"/>
      <color theme="0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96AE"/>
        <bgColor indexed="64"/>
      </patternFill>
    </fill>
    <fill>
      <patternFill patternType="solid">
        <fgColor rgb="FFE4E9F4"/>
        <bgColor indexed="64"/>
      </patternFill>
    </fill>
    <fill>
      <patternFill patternType="solid">
        <fgColor rgb="FFEDF0F7"/>
        <bgColor indexed="64"/>
      </patternFill>
    </fill>
    <fill>
      <patternFill patternType="solid">
        <fgColor rgb="FFDDE9F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D0D9EC"/>
      </top>
      <bottom style="thin">
        <color rgb="FFD0D9EC"/>
      </bottom>
      <diagonal/>
    </border>
    <border>
      <left/>
      <right/>
      <top style="thin">
        <color rgb="FFD0D9EC"/>
      </top>
      <bottom/>
      <diagonal/>
    </border>
    <border>
      <left/>
      <right/>
      <top/>
      <bottom style="thin">
        <color rgb="FFD0D9EC"/>
      </bottom>
      <diagonal/>
    </border>
    <border>
      <left/>
      <right/>
      <top/>
      <bottom style="dashed">
        <color auto="1"/>
      </bottom>
      <diagonal/>
    </border>
    <border>
      <left style="thin">
        <color rgb="FFD0D9EC"/>
      </left>
      <right/>
      <top style="thin">
        <color rgb="FFD0D9EC"/>
      </top>
      <bottom/>
      <diagonal/>
    </border>
    <border>
      <left/>
      <right style="thin">
        <color rgb="FFD0D9EC"/>
      </right>
      <top style="thin">
        <color rgb="FFD0D9EC"/>
      </top>
      <bottom/>
      <diagonal/>
    </border>
    <border>
      <left style="thin">
        <color rgb="FFD0D9EC"/>
      </left>
      <right/>
      <top/>
      <bottom/>
      <diagonal/>
    </border>
    <border>
      <left/>
      <right style="thin">
        <color rgb="FFD0D9EC"/>
      </right>
      <top/>
      <bottom/>
      <diagonal/>
    </border>
    <border>
      <left style="thin">
        <color rgb="FFD0D9EC"/>
      </left>
      <right/>
      <top/>
      <bottom style="thin">
        <color rgb="FFD0D9EC"/>
      </bottom>
      <diagonal/>
    </border>
    <border>
      <left/>
      <right style="thin">
        <color rgb="FFD0D9EC"/>
      </right>
      <top/>
      <bottom style="thin">
        <color rgb="FFD0D9EC"/>
      </bottom>
      <diagonal/>
    </border>
    <border>
      <left style="thin">
        <color rgb="FFD0D9EC"/>
      </left>
      <right/>
      <top style="thin">
        <color rgb="FFD0D9EC"/>
      </top>
      <bottom style="thin">
        <color rgb="FFD0D9EC"/>
      </bottom>
      <diagonal/>
    </border>
    <border>
      <left/>
      <right style="thin">
        <color theme="0" tint="-0.24994659260841701"/>
      </right>
      <top style="thin">
        <color rgb="FFD0D9EC"/>
      </top>
      <bottom style="thin">
        <color rgb="FFD0D9EC"/>
      </bottom>
      <diagonal/>
    </border>
    <border>
      <left style="thin">
        <color theme="0" tint="-0.24994659260841701"/>
      </left>
      <right/>
      <top style="thin">
        <color rgb="FFD0D9EC"/>
      </top>
      <bottom style="thin">
        <color rgb="FFD0D9EC"/>
      </bottom>
      <diagonal/>
    </border>
    <border>
      <left style="medium">
        <color rgb="FF9696AE"/>
      </left>
      <right style="medium">
        <color rgb="FF9696AE"/>
      </right>
      <top style="medium">
        <color rgb="FF9696AE"/>
      </top>
      <bottom style="thin">
        <color rgb="FF9696AE"/>
      </bottom>
      <diagonal/>
    </border>
    <border>
      <left/>
      <right style="thin">
        <color rgb="FFD0D9EC"/>
      </right>
      <top style="thin">
        <color rgb="FFD0D9EC"/>
      </top>
      <bottom style="thin">
        <color rgb="FFD0D9EC"/>
      </bottom>
      <diagonal/>
    </border>
    <border>
      <left style="medium">
        <color rgb="FF9696AE"/>
      </left>
      <right style="medium">
        <color rgb="FF9696AE"/>
      </right>
      <top style="thin">
        <color rgb="FF9696AE"/>
      </top>
      <bottom style="thin">
        <color rgb="FF9696AE"/>
      </bottom>
      <diagonal/>
    </border>
    <border>
      <left style="medium">
        <color rgb="FF9696AE"/>
      </left>
      <right style="medium">
        <color rgb="FF9696AE"/>
      </right>
      <top style="thin">
        <color rgb="FF9696AE"/>
      </top>
      <bottom style="medium">
        <color rgb="FF9696AE"/>
      </bottom>
      <diagonal/>
    </border>
  </borders>
  <cellStyleXfs count="10">
    <xf numFmtId="0" fontId="0" fillId="0" borderId="0"/>
    <xf numFmtId="0" fontId="3" fillId="2" borderId="0" applyNumberFormat="0" applyAlignment="0">
      <alignment horizontal="center" vertical="center"/>
    </xf>
    <xf numFmtId="0" fontId="5" fillId="2" borderId="0" applyNumberFormat="0" applyBorder="0" applyAlignment="0"/>
    <xf numFmtId="9" fontId="7" fillId="0" borderId="0" applyFont="0" applyFill="0" applyBorder="0" applyAlignment="0" applyProtection="0"/>
    <xf numFmtId="0" fontId="8" fillId="3" borderId="1" applyNumberFormat="0" applyAlignment="0">
      <alignment horizontal="center" vertical="center"/>
    </xf>
    <xf numFmtId="0" fontId="10" fillId="4" borderId="0" applyNumberFormat="0" applyBorder="0" applyAlignment="0">
      <alignment vertical="center"/>
    </xf>
    <xf numFmtId="0" fontId="12" fillId="5" borderId="1" applyNumberFormat="0" applyAlignment="0">
      <alignment horizontal="left" vertical="center"/>
    </xf>
    <xf numFmtId="0" fontId="7" fillId="0" borderId="0"/>
    <xf numFmtId="3" fontId="14" fillId="2" borderId="1" applyNumberFormat="0" applyAlignment="0">
      <alignment horizontal="right" vertical="center"/>
      <protection locked="0"/>
    </xf>
    <xf numFmtId="0" fontId="12" fillId="4" borderId="1" applyNumberFormat="0" applyAlignment="0">
      <alignment horizontal="left" vertical="center"/>
    </xf>
  </cellStyleXfs>
  <cellXfs count="236">
    <xf numFmtId="0" fontId="0" fillId="0" borderId="0" xfId="0"/>
    <xf numFmtId="0" fontId="4" fillId="2" borderId="0" xfId="1" applyFont="1" applyAlignment="1">
      <alignment horizontal="center" vertical="top"/>
    </xf>
    <xf numFmtId="0" fontId="5" fillId="2" borderId="0" xfId="2" applyBorder="1" applyAlignment="1"/>
    <xf numFmtId="0" fontId="6" fillId="2" borderId="0" xfId="1" applyFont="1" applyAlignment="1">
      <alignment horizontal="left" vertical="center" indent="7"/>
    </xf>
    <xf numFmtId="0" fontId="5" fillId="2" borderId="0" xfId="2" applyAlignment="1">
      <alignment horizontal="left" indent="1"/>
    </xf>
    <xf numFmtId="0" fontId="5" fillId="2" borderId="0" xfId="2" applyAlignment="1">
      <alignment horizontal="center"/>
    </xf>
    <xf numFmtId="0" fontId="5" fillId="2" borderId="0" xfId="2"/>
    <xf numFmtId="1" fontId="5" fillId="2" borderId="0" xfId="3" applyNumberFormat="1" applyFont="1" applyFill="1"/>
    <xf numFmtId="0" fontId="8" fillId="3" borderId="1" xfId="4" applyAlignment="1"/>
    <xf numFmtId="0" fontId="8" fillId="3" borderId="1" xfId="4" applyAlignment="1">
      <alignment vertical="center"/>
    </xf>
    <xf numFmtId="0" fontId="8" fillId="3" borderId="1" xfId="4" applyAlignment="1">
      <alignment horizontal="left" vertical="center" indent="1"/>
    </xf>
    <xf numFmtId="0" fontId="5" fillId="3" borderId="1" xfId="2" applyFill="1" applyBorder="1"/>
    <xf numFmtId="1" fontId="5" fillId="3" borderId="1" xfId="3" applyNumberFormat="1" applyFont="1" applyFill="1" applyBorder="1"/>
    <xf numFmtId="0" fontId="5" fillId="3" borderId="1" xfId="2" applyFill="1" applyBorder="1" applyAlignment="1">
      <alignment horizontal="center"/>
    </xf>
    <xf numFmtId="0" fontId="5" fillId="3" borderId="1" xfId="2" applyFill="1" applyBorder="1" applyAlignment="1">
      <alignment vertical="center"/>
    </xf>
    <xf numFmtId="0" fontId="5" fillId="2" borderId="0" xfId="2" applyAlignment="1">
      <alignment horizontal="right" vertical="center"/>
    </xf>
    <xf numFmtId="0" fontId="5" fillId="2" borderId="0" xfId="2" applyAlignment="1">
      <alignment horizontal="center" vertical="center"/>
    </xf>
    <xf numFmtId="0" fontId="10" fillId="4" borderId="0" xfId="5" applyAlignment="1">
      <alignment horizontal="center" vertical="center"/>
    </xf>
    <xf numFmtId="0" fontId="10" fillId="4" borderId="0" xfId="5" applyBorder="1" applyAlignment="1">
      <alignment horizontal="center" vertical="center"/>
    </xf>
    <xf numFmtId="0" fontId="5" fillId="4" borderId="0" xfId="2" applyFill="1"/>
    <xf numFmtId="0" fontId="5" fillId="2" borderId="0" xfId="2" applyBorder="1"/>
    <xf numFmtId="0" fontId="10" fillId="4" borderId="3" xfId="5" applyBorder="1" applyAlignment="1">
      <alignment vertical="center"/>
    </xf>
    <xf numFmtId="0" fontId="10" fillId="4" borderId="0" xfId="5" applyAlignment="1">
      <alignment horizontal="left" vertical="center"/>
    </xf>
    <xf numFmtId="0" fontId="5" fillId="4" borderId="0" xfId="2" applyFill="1" applyAlignment="1">
      <alignment vertical="center"/>
    </xf>
    <xf numFmtId="0" fontId="5" fillId="2" borderId="0" xfId="2" applyAlignment="1">
      <alignment vertical="center"/>
    </xf>
    <xf numFmtId="0" fontId="5" fillId="2" borderId="0" xfId="2" applyBorder="1" applyAlignment="1">
      <alignment vertical="center"/>
    </xf>
    <xf numFmtId="0" fontId="13" fillId="4" borderId="0" xfId="5" applyFont="1" applyAlignment="1">
      <alignment horizontal="right" vertical="center"/>
    </xf>
    <xf numFmtId="0" fontId="14" fillId="4" borderId="0" xfId="5" applyFont="1" applyAlignment="1">
      <alignment horizontal="center" vertical="center" wrapText="1"/>
    </xf>
    <xf numFmtId="0" fontId="14" fillId="4" borderId="0" xfId="5" applyFont="1" applyAlignment="1">
      <alignment horizontal="center" vertical="center"/>
    </xf>
    <xf numFmtId="0" fontId="7" fillId="2" borderId="0" xfId="7" applyFill="1" applyAlignment="1">
      <alignment vertical="center"/>
    </xf>
    <xf numFmtId="0" fontId="15" fillId="2" borderId="0" xfId="7" applyFont="1" applyFill="1" applyAlignment="1">
      <alignment vertical="center"/>
    </xf>
    <xf numFmtId="0" fontId="7" fillId="2" borderId="0" xfId="7" applyFill="1" applyAlignment="1">
      <alignment horizontal="center" vertical="center"/>
    </xf>
    <xf numFmtId="0" fontId="16" fillId="4" borderId="0" xfId="7" applyFont="1" applyFill="1" applyAlignment="1">
      <alignment horizontal="left" vertical="center"/>
    </xf>
    <xf numFmtId="0" fontId="16" fillId="2" borderId="0" xfId="7" applyFont="1" applyFill="1" applyAlignment="1">
      <alignment horizontal="left" vertical="center"/>
    </xf>
    <xf numFmtId="0" fontId="16" fillId="0" borderId="0" xfId="7" applyFont="1" applyAlignment="1">
      <alignment horizontal="left" vertical="center"/>
    </xf>
    <xf numFmtId="0" fontId="10" fillId="4" borderId="0" xfId="5" applyBorder="1" applyAlignment="1">
      <alignment vertical="center"/>
    </xf>
    <xf numFmtId="0" fontId="7" fillId="4" borderId="0" xfId="7" applyFill="1" applyAlignment="1">
      <alignment vertical="center"/>
    </xf>
    <xf numFmtId="0" fontId="17" fillId="2" borderId="0" xfId="7" applyFont="1" applyFill="1" applyAlignment="1">
      <alignment horizontal="left" vertical="center"/>
    </xf>
    <xf numFmtId="0" fontId="17" fillId="0" borderId="0" xfId="7" applyFont="1" applyAlignment="1">
      <alignment horizontal="left" vertical="center"/>
    </xf>
    <xf numFmtId="0" fontId="14" fillId="4" borderId="0" xfId="5" applyFont="1" applyAlignment="1">
      <alignment vertical="top"/>
    </xf>
    <xf numFmtId="0" fontId="18" fillId="4" borderId="0" xfId="7" applyFont="1" applyFill="1" applyAlignment="1">
      <alignment vertical="center"/>
    </xf>
    <xf numFmtId="0" fontId="18" fillId="6" borderId="0" xfId="7" applyFont="1" applyFill="1" applyAlignment="1">
      <alignment vertical="center"/>
    </xf>
    <xf numFmtId="0" fontId="18" fillId="2" borderId="0" xfId="7" applyFont="1" applyFill="1" applyAlignment="1">
      <alignment vertical="center"/>
    </xf>
    <xf numFmtId="0" fontId="2" fillId="4" borderId="0" xfId="7" applyFont="1" applyFill="1" applyAlignment="1">
      <alignment vertical="center"/>
    </xf>
    <xf numFmtId="0" fontId="19" fillId="6" borderId="0" xfId="7" applyFont="1" applyFill="1" applyAlignment="1">
      <alignment vertical="center"/>
    </xf>
    <xf numFmtId="0" fontId="20" fillId="4" borderId="0" xfId="7" applyFont="1" applyFill="1" applyAlignment="1">
      <alignment horizontal="left" vertical="center"/>
    </xf>
    <xf numFmtId="0" fontId="21" fillId="4" borderId="0" xfId="7" applyFont="1" applyFill="1" applyAlignment="1">
      <alignment vertical="center" wrapText="1"/>
    </xf>
    <xf numFmtId="0" fontId="2" fillId="4" borderId="0" xfId="7" applyFont="1" applyFill="1" applyAlignment="1">
      <alignment textRotation="90"/>
    </xf>
    <xf numFmtId="0" fontId="2" fillId="4" borderId="0" xfId="7" applyFont="1" applyFill="1" applyAlignment="1">
      <alignment horizontal="center" textRotation="90"/>
    </xf>
    <xf numFmtId="0" fontId="7" fillId="5" borderId="0" xfId="7" applyFill="1" applyAlignment="1">
      <alignment vertical="center"/>
    </xf>
    <xf numFmtId="0" fontId="23" fillId="4" borderId="0" xfId="7" applyFont="1" applyFill="1" applyAlignment="1">
      <alignment vertical="top"/>
    </xf>
    <xf numFmtId="0" fontId="23" fillId="4" borderId="0" xfId="7" applyFont="1" applyFill="1" applyAlignment="1">
      <alignment vertical="top" wrapText="1"/>
    </xf>
    <xf numFmtId="0" fontId="23" fillId="4" borderId="0" xfId="7" applyFont="1" applyFill="1" applyAlignment="1">
      <alignment horizontal="center" vertical="top"/>
    </xf>
    <xf numFmtId="0" fontId="25" fillId="4" borderId="0" xfId="7" applyFont="1" applyFill="1" applyAlignment="1">
      <alignment vertical="center"/>
    </xf>
    <xf numFmtId="0" fontId="23" fillId="4" borderId="0" xfId="7" applyFont="1" applyFill="1" applyAlignment="1">
      <alignment horizontal="center" vertical="center" wrapText="1"/>
    </xf>
    <xf numFmtId="0" fontId="25" fillId="4" borderId="0" xfId="7" applyFont="1" applyFill="1" applyAlignment="1">
      <alignment textRotation="90"/>
    </xf>
    <xf numFmtId="0" fontId="25" fillId="4" borderId="0" xfId="7" applyFont="1" applyFill="1" applyAlignment="1">
      <alignment horizontal="center" vertical="center" wrapText="1"/>
    </xf>
    <xf numFmtId="0" fontId="23" fillId="4" borderId="0" xfId="7" applyFont="1" applyFill="1" applyAlignment="1">
      <alignment horizontal="center" vertical="center"/>
    </xf>
    <xf numFmtId="0" fontId="25" fillId="4" borderId="0" xfId="7" applyFont="1" applyFill="1" applyAlignment="1">
      <alignment horizontal="center" textRotation="90"/>
    </xf>
    <xf numFmtId="0" fontId="26" fillId="5" borderId="5" xfId="7" applyFont="1" applyFill="1" applyBorder="1" applyAlignment="1">
      <alignment horizontal="center" vertical="center"/>
    </xf>
    <xf numFmtId="0" fontId="27" fillId="5" borderId="2" xfId="7" applyFont="1" applyFill="1" applyBorder="1" applyAlignment="1">
      <alignment horizontal="center" vertical="center"/>
    </xf>
    <xf numFmtId="0" fontId="26" fillId="5" borderId="2" xfId="7" applyFont="1" applyFill="1" applyBorder="1" applyAlignment="1">
      <alignment horizontal="center" vertical="center"/>
    </xf>
    <xf numFmtId="0" fontId="27" fillId="5" borderId="6" xfId="7" applyFont="1" applyFill="1" applyBorder="1" applyAlignment="1">
      <alignment horizontal="center" vertical="center"/>
    </xf>
    <xf numFmtId="0" fontId="26" fillId="5" borderId="6" xfId="7" applyFont="1" applyFill="1" applyBorder="1" applyAlignment="1">
      <alignment horizontal="center" vertical="center"/>
    </xf>
    <xf numFmtId="0" fontId="25" fillId="4" borderId="0" xfId="7" applyFont="1" applyFill="1" applyAlignment="1">
      <alignment vertical="top" wrapText="1"/>
    </xf>
    <xf numFmtId="0" fontId="25" fillId="4" borderId="0" xfId="7" applyFont="1" applyFill="1" applyAlignment="1">
      <alignment vertical="top"/>
    </xf>
    <xf numFmtId="0" fontId="25" fillId="4" borderId="0" xfId="7" applyFont="1" applyFill="1" applyAlignment="1">
      <alignment horizontal="center" vertical="top"/>
    </xf>
    <xf numFmtId="0" fontId="25" fillId="4" borderId="0" xfId="7" applyFont="1" applyFill="1" applyAlignment="1">
      <alignment horizontal="center" vertical="center"/>
    </xf>
    <xf numFmtId="0" fontId="26" fillId="5" borderId="7" xfId="7" applyFont="1" applyFill="1" applyBorder="1" applyAlignment="1">
      <alignment horizontal="center" vertical="center"/>
    </xf>
    <xf numFmtId="0" fontId="27" fillId="5" borderId="0" xfId="7" applyFont="1" applyFill="1" applyAlignment="1">
      <alignment horizontal="center" vertical="center"/>
    </xf>
    <xf numFmtId="0" fontId="26" fillId="5" borderId="0" xfId="7" applyFont="1" applyFill="1" applyAlignment="1">
      <alignment horizontal="center" vertical="center"/>
    </xf>
    <xf numFmtId="0" fontId="27" fillId="5" borderId="8" xfId="7" applyFont="1" applyFill="1" applyBorder="1" applyAlignment="1">
      <alignment horizontal="center" vertical="center"/>
    </xf>
    <xf numFmtId="0" fontId="26" fillId="5" borderId="8" xfId="7" applyFont="1" applyFill="1" applyBorder="1" applyAlignment="1">
      <alignment horizontal="center" vertical="center"/>
    </xf>
    <xf numFmtId="0" fontId="12" fillId="4" borderId="0" xfId="7" applyFont="1" applyFill="1" applyAlignment="1">
      <alignment vertical="center"/>
    </xf>
    <xf numFmtId="0" fontId="23" fillId="4" borderId="0" xfId="7" applyFont="1" applyFill="1" applyAlignment="1">
      <alignment vertical="center" wrapText="1"/>
    </xf>
    <xf numFmtId="0" fontId="12" fillId="4" borderId="0" xfId="7" applyFont="1" applyFill="1" applyAlignment="1">
      <alignment textRotation="90"/>
    </xf>
    <xf numFmtId="0" fontId="12" fillId="4" borderId="0" xfId="7" applyFont="1" applyFill="1" applyAlignment="1">
      <alignment horizontal="center" textRotation="90"/>
    </xf>
    <xf numFmtId="0" fontId="29" fillId="4" borderId="3" xfId="5" applyFont="1" applyBorder="1" applyAlignment="1">
      <alignment horizontal="center" vertical="center"/>
    </xf>
    <xf numFmtId="0" fontId="30" fillId="5" borderId="9" xfId="5" applyFont="1" applyFill="1" applyBorder="1" applyAlignment="1">
      <alignment horizontal="center" vertical="center"/>
    </xf>
    <xf numFmtId="0" fontId="30" fillId="5" borderId="3" xfId="5" applyFont="1" applyFill="1" applyBorder="1" applyAlignment="1">
      <alignment horizontal="center" vertical="center"/>
    </xf>
    <xf numFmtId="0" fontId="30" fillId="5" borderId="10" xfId="5" applyFont="1" applyFill="1" applyBorder="1" applyAlignment="1">
      <alignment horizontal="center" vertical="center"/>
    </xf>
    <xf numFmtId="0" fontId="31" fillId="5" borderId="1" xfId="7" applyFont="1" applyFill="1" applyBorder="1" applyAlignment="1">
      <alignment horizontal="left" vertical="center"/>
    </xf>
    <xf numFmtId="0" fontId="32" fillId="4" borderId="0" xfId="7" applyFont="1" applyFill="1" applyAlignment="1">
      <alignment horizontal="center" vertical="center"/>
    </xf>
    <xf numFmtId="0" fontId="32" fillId="4" borderId="0" xfId="7" applyFont="1" applyFill="1" applyAlignment="1">
      <alignment horizontal="left" vertical="center"/>
    </xf>
    <xf numFmtId="1" fontId="33" fillId="5" borderId="1" xfId="7" applyNumberFormat="1" applyFont="1" applyFill="1" applyBorder="1" applyAlignment="1">
      <alignment horizontal="center" vertical="center"/>
    </xf>
    <xf numFmtId="9" fontId="31" fillId="5" borderId="1" xfId="3" applyFont="1" applyFill="1" applyBorder="1" applyAlignment="1">
      <alignment horizontal="center" vertical="center"/>
    </xf>
    <xf numFmtId="9" fontId="31" fillId="5" borderId="12" xfId="3" applyFont="1" applyFill="1" applyBorder="1" applyAlignment="1">
      <alignment horizontal="center" vertical="center"/>
    </xf>
    <xf numFmtId="9" fontId="31" fillId="5" borderId="13" xfId="3" applyFont="1" applyFill="1" applyBorder="1" applyAlignment="1">
      <alignment horizontal="center" vertical="center"/>
    </xf>
    <xf numFmtId="1" fontId="32" fillId="4" borderId="0" xfId="7" applyNumberFormat="1" applyFont="1" applyFill="1" applyAlignment="1">
      <alignment horizontal="center" vertical="center"/>
    </xf>
    <xf numFmtId="1" fontId="12" fillId="4" borderId="0" xfId="7" applyNumberFormat="1" applyFont="1" applyFill="1" applyAlignment="1">
      <alignment horizontal="center" vertical="center"/>
    </xf>
    <xf numFmtId="2" fontId="34" fillId="5" borderId="14" xfId="7" applyNumberFormat="1" applyFont="1" applyFill="1" applyBorder="1" applyAlignment="1">
      <alignment horizontal="center" vertical="center"/>
    </xf>
    <xf numFmtId="1" fontId="25" fillId="5" borderId="1" xfId="7" applyNumberFormat="1" applyFont="1" applyFill="1" applyBorder="1" applyAlignment="1">
      <alignment horizontal="center" vertical="center"/>
    </xf>
    <xf numFmtId="2" fontId="25" fillId="5" borderId="1" xfId="7" applyNumberFormat="1" applyFont="1" applyFill="1" applyBorder="1" applyAlignment="1">
      <alignment horizontal="center" vertical="center"/>
    </xf>
    <xf numFmtId="1" fontId="35" fillId="5" borderId="11" xfId="7" applyNumberFormat="1" applyFont="1" applyFill="1" applyBorder="1" applyAlignment="1">
      <alignment horizontal="center" vertical="center"/>
    </xf>
    <xf numFmtId="1" fontId="35" fillId="5" borderId="1" xfId="7" applyNumberFormat="1" applyFont="1" applyFill="1" applyBorder="1" applyAlignment="1">
      <alignment horizontal="center" vertical="center"/>
    </xf>
    <xf numFmtId="2" fontId="35" fillId="5" borderId="1" xfId="7" applyNumberFormat="1" applyFont="1" applyFill="1" applyBorder="1" applyAlignment="1">
      <alignment horizontal="center" vertical="center"/>
    </xf>
    <xf numFmtId="2" fontId="35" fillId="5" borderId="15" xfId="7" applyNumberFormat="1" applyFont="1" applyFill="1" applyBorder="1" applyAlignment="1">
      <alignment horizontal="center" vertical="center"/>
    </xf>
    <xf numFmtId="0" fontId="36" fillId="5" borderId="1" xfId="7" applyFont="1" applyFill="1" applyBorder="1" applyAlignment="1">
      <alignment horizontal="center" vertical="center"/>
    </xf>
    <xf numFmtId="1" fontId="36" fillId="5" borderId="11" xfId="7" applyNumberFormat="1" applyFont="1" applyFill="1" applyBorder="1" applyAlignment="1">
      <alignment horizontal="center" vertical="center"/>
    </xf>
    <xf numFmtId="2" fontId="34" fillId="5" borderId="16" xfId="7" applyNumberFormat="1" applyFont="1" applyFill="1" applyBorder="1" applyAlignment="1">
      <alignment horizontal="center" vertical="center"/>
    </xf>
    <xf numFmtId="0" fontId="7" fillId="4" borderId="0" xfId="7" applyFill="1" applyAlignment="1">
      <alignment horizontal="center" vertical="center"/>
    </xf>
    <xf numFmtId="0" fontId="7" fillId="5" borderId="0" xfId="7" applyFill="1" applyAlignment="1">
      <alignment horizontal="center" vertical="center"/>
    </xf>
    <xf numFmtId="0" fontId="37" fillId="0" borderId="0" xfId="7" applyFont="1" applyAlignment="1">
      <alignment horizontal="left" vertical="center"/>
    </xf>
    <xf numFmtId="0" fontId="37" fillId="2" borderId="0" xfId="7" applyFont="1" applyFill="1" applyAlignment="1">
      <alignment horizontal="left" vertical="center"/>
    </xf>
    <xf numFmtId="2" fontId="34" fillId="5" borderId="17" xfId="7" applyNumberFormat="1" applyFont="1" applyFill="1" applyBorder="1" applyAlignment="1">
      <alignment horizontal="center" vertical="center"/>
    </xf>
    <xf numFmtId="0" fontId="2" fillId="4" borderId="0" xfId="7" applyFont="1" applyFill="1" applyAlignment="1">
      <alignment horizontal="right" vertical="center"/>
    </xf>
    <xf numFmtId="0" fontId="2" fillId="4" borderId="0" xfId="7" applyFont="1" applyFill="1" applyAlignment="1">
      <alignment horizontal="center" vertical="center"/>
    </xf>
    <xf numFmtId="1" fontId="2" fillId="4" borderId="0" xfId="7" applyNumberFormat="1" applyFont="1" applyFill="1" applyAlignment="1">
      <alignment horizontal="center" vertical="center"/>
    </xf>
    <xf numFmtId="0" fontId="39" fillId="4" borderId="0" xfId="7" applyFont="1" applyFill="1" applyAlignment="1">
      <alignment horizontal="left" vertical="center"/>
    </xf>
    <xf numFmtId="0" fontId="40" fillId="4" borderId="0" xfId="7" applyFont="1" applyFill="1" applyAlignment="1">
      <alignment horizontal="left" vertical="center"/>
    </xf>
    <xf numFmtId="0" fontId="40" fillId="4" borderId="0" xfId="7" applyFont="1" applyFill="1" applyAlignment="1">
      <alignment horizontal="right" vertical="center"/>
    </xf>
    <xf numFmtId="0" fontId="5" fillId="4" borderId="0" xfId="2" applyFill="1" applyAlignment="1">
      <alignment horizontal="right" vertical="center"/>
    </xf>
    <xf numFmtId="0" fontId="42" fillId="4" borderId="0" xfId="7" applyFont="1" applyFill="1" applyAlignment="1">
      <alignment vertical="center"/>
    </xf>
    <xf numFmtId="0" fontId="16" fillId="4" borderId="0" xfId="7" applyFont="1" applyFill="1" applyAlignment="1">
      <alignment horizontal="center" vertical="center"/>
    </xf>
    <xf numFmtId="0" fontId="7" fillId="4" borderId="0" xfId="7" applyFill="1" applyAlignment="1">
      <alignment horizontal="right" vertical="center"/>
    </xf>
    <xf numFmtId="0" fontId="9" fillId="2" borderId="0" xfId="2" applyFont="1" applyAlignment="1">
      <alignment horizontal="left" vertical="center"/>
    </xf>
    <xf numFmtId="0" fontId="7" fillId="2" borderId="0" xfId="7" applyFill="1" applyAlignment="1">
      <alignment horizontal="right" vertical="center"/>
    </xf>
    <xf numFmtId="0" fontId="1" fillId="2" borderId="0" xfId="7" applyFont="1" applyFill="1" applyAlignment="1">
      <alignment horizontal="right" vertical="center"/>
    </xf>
    <xf numFmtId="0" fontId="16" fillId="5" borderId="0" xfId="7" applyFont="1" applyFill="1" applyAlignment="1">
      <alignment horizontal="left" vertical="center"/>
    </xf>
    <xf numFmtId="0" fontId="43" fillId="5" borderId="0" xfId="7" applyFont="1" applyFill="1" applyAlignment="1">
      <alignment vertical="center"/>
    </xf>
    <xf numFmtId="0" fontId="1" fillId="5" borderId="0" xfId="7" applyFont="1" applyFill="1" applyAlignment="1">
      <alignment vertical="center"/>
    </xf>
    <xf numFmtId="0" fontId="1" fillId="5" borderId="0" xfId="7" applyFont="1" applyFill="1" applyAlignment="1">
      <alignment horizontal="right" vertical="center"/>
    </xf>
    <xf numFmtId="0" fontId="7" fillId="5" borderId="1" xfId="7" applyFill="1" applyBorder="1" applyAlignment="1">
      <alignment vertical="center"/>
    </xf>
    <xf numFmtId="0" fontId="7" fillId="7" borderId="1" xfId="7" applyFill="1" applyBorder="1" applyAlignment="1">
      <alignment vertical="center"/>
    </xf>
    <xf numFmtId="0" fontId="7" fillId="5" borderId="1" xfId="7" applyFill="1" applyBorder="1" applyAlignment="1">
      <alignment horizontal="right" vertical="center"/>
    </xf>
    <xf numFmtId="0" fontId="7" fillId="5" borderId="0" xfId="7" applyFill="1" applyAlignment="1">
      <alignment horizontal="left" vertical="center" indent="1"/>
    </xf>
    <xf numFmtId="0" fontId="7" fillId="2" borderId="0" xfId="7" applyFill="1" applyAlignment="1">
      <alignment horizontal="left" vertical="center" indent="1"/>
    </xf>
    <xf numFmtId="0" fontId="7" fillId="2" borderId="0" xfId="7" applyFill="1" applyAlignment="1">
      <alignment horizontal="right" vertical="center" indent="1"/>
    </xf>
    <xf numFmtId="2" fontId="7" fillId="5" borderId="1" xfId="7" applyNumberFormat="1" applyFill="1" applyBorder="1" applyAlignment="1">
      <alignment vertical="center"/>
    </xf>
    <xf numFmtId="0" fontId="16" fillId="0" borderId="0" xfId="7" applyFont="1" applyAlignment="1">
      <alignment horizontal="center" vertical="center"/>
    </xf>
    <xf numFmtId="9" fontId="16" fillId="0" borderId="0" xfId="3" applyFont="1" applyAlignment="1" applyProtection="1">
      <alignment horizontal="center" vertical="center"/>
    </xf>
    <xf numFmtId="2" fontId="7" fillId="5" borderId="1" xfId="7" applyNumberFormat="1" applyFill="1" applyBorder="1" applyAlignment="1">
      <alignment horizontal="right" vertical="center"/>
    </xf>
    <xf numFmtId="0" fontId="1" fillId="5" borderId="1" xfId="7" applyFont="1" applyFill="1" applyBorder="1" applyAlignment="1">
      <alignment vertical="center"/>
    </xf>
    <xf numFmtId="0" fontId="1" fillId="5" borderId="1" xfId="7" applyFont="1" applyFill="1" applyBorder="1" applyAlignment="1">
      <alignment horizontal="right" vertical="center"/>
    </xf>
    <xf numFmtId="167" fontId="7" fillId="5" borderId="1" xfId="7" applyNumberFormat="1" applyFill="1" applyBorder="1" applyAlignment="1">
      <alignment vertical="center"/>
    </xf>
    <xf numFmtId="0" fontId="46" fillId="5" borderId="0" xfId="7" applyFont="1" applyFill="1" applyAlignment="1">
      <alignment horizontal="left" vertical="center" indent="1"/>
    </xf>
    <xf numFmtId="0" fontId="46" fillId="2" borderId="0" xfId="7" applyFont="1" applyFill="1" applyAlignment="1">
      <alignment horizontal="left" vertical="center" indent="1"/>
    </xf>
    <xf numFmtId="1" fontId="12" fillId="2" borderId="0" xfId="6" applyNumberFormat="1" applyFill="1" applyBorder="1" applyAlignment="1">
      <alignment horizontal="center" vertical="center"/>
    </xf>
    <xf numFmtId="9" fontId="12" fillId="2" borderId="0" xfId="6" applyNumberFormat="1" applyFill="1" applyBorder="1" applyAlignment="1">
      <alignment horizontal="center" vertical="center"/>
    </xf>
    <xf numFmtId="168" fontId="12" fillId="2" borderId="0" xfId="6" applyNumberFormat="1" applyFill="1" applyBorder="1" applyAlignment="1">
      <alignment horizontal="center" vertical="center"/>
    </xf>
    <xf numFmtId="0" fontId="10" fillId="2" borderId="0" xfId="5" applyFill="1" applyBorder="1" applyAlignment="1">
      <alignment horizontal="center" vertical="center"/>
    </xf>
    <xf numFmtId="9" fontId="14" fillId="2" borderId="0" xfId="3" applyFont="1" applyFill="1" applyBorder="1" applyAlignment="1">
      <alignment horizontal="center" vertical="center"/>
    </xf>
    <xf numFmtId="0" fontId="12" fillId="2" borderId="0" xfId="9" applyFill="1" applyBorder="1" applyAlignment="1">
      <alignment horizontal="center" vertical="center"/>
    </xf>
    <xf numFmtId="9" fontId="12" fillId="2" borderId="0" xfId="9" applyNumberFormat="1" applyFill="1" applyBorder="1" applyAlignment="1">
      <alignment horizontal="center" vertical="center"/>
    </xf>
    <xf numFmtId="168" fontId="12" fillId="2" borderId="0" xfId="9" applyNumberFormat="1" applyFill="1" applyBorder="1" applyAlignment="1">
      <alignment horizontal="center" vertical="center"/>
    </xf>
    <xf numFmtId="49" fontId="10" fillId="2" borderId="0" xfId="5" applyNumberFormat="1" applyFill="1" applyBorder="1" applyAlignment="1"/>
    <xf numFmtId="49" fontId="10" fillId="2" borderId="0" xfId="5" applyNumberFormat="1" applyFill="1" applyBorder="1" applyAlignment="1">
      <alignment horizontal="center" vertical="center"/>
    </xf>
    <xf numFmtId="0" fontId="1" fillId="5" borderId="0" xfId="7" applyFont="1" applyFill="1" applyAlignment="1">
      <alignment horizontal="left" vertical="center"/>
    </xf>
    <xf numFmtId="0" fontId="47" fillId="2" borderId="0" xfId="9" applyFont="1" applyFill="1" applyBorder="1" applyAlignment="1">
      <alignment horizontal="right" vertical="center"/>
    </xf>
    <xf numFmtId="0" fontId="10" fillId="2" borderId="0" xfId="5" applyFill="1" applyBorder="1" applyAlignment="1"/>
    <xf numFmtId="0" fontId="7" fillId="5" borderId="0" xfId="7" applyFill="1" applyAlignment="1">
      <alignment horizontal="left" vertical="center"/>
    </xf>
    <xf numFmtId="0" fontId="16" fillId="2" borderId="0" xfId="7" applyFont="1" applyFill="1" applyAlignment="1">
      <alignment horizontal="center" vertical="center"/>
    </xf>
    <xf numFmtId="9" fontId="16" fillId="2" borderId="0" xfId="3" applyFont="1" applyFill="1" applyBorder="1" applyAlignment="1" applyProtection="1">
      <alignment horizontal="center" vertical="center"/>
    </xf>
    <xf numFmtId="0" fontId="16" fillId="5" borderId="0" xfId="7" applyFont="1" applyFill="1" applyAlignment="1">
      <alignment horizontal="center" vertical="center"/>
    </xf>
    <xf numFmtId="9" fontId="16" fillId="5" borderId="0" xfId="3" applyFont="1" applyFill="1" applyAlignment="1" applyProtection="1">
      <alignment horizontal="center" vertical="center"/>
    </xf>
    <xf numFmtId="0" fontId="1" fillId="5" borderId="0" xfId="7" applyFont="1" applyFill="1" applyAlignment="1">
      <alignment horizontal="center" vertical="center"/>
    </xf>
    <xf numFmtId="0" fontId="7" fillId="2" borderId="0" xfId="7" applyFill="1" applyAlignment="1">
      <alignment horizontal="left" vertical="center"/>
    </xf>
    <xf numFmtId="0" fontId="7" fillId="5" borderId="1" xfId="7" applyFill="1" applyBorder="1" applyAlignment="1">
      <alignment horizontal="left" vertical="center"/>
    </xf>
    <xf numFmtId="2" fontId="7" fillId="5" borderId="1" xfId="7" applyNumberFormat="1" applyFill="1" applyBorder="1" applyAlignment="1">
      <alignment horizontal="center" vertical="center"/>
    </xf>
    <xf numFmtId="169" fontId="7" fillId="5" borderId="1" xfId="7" applyNumberFormat="1" applyFill="1" applyBorder="1" applyAlignment="1">
      <alignment horizontal="center" vertical="center"/>
    </xf>
    <xf numFmtId="9" fontId="16" fillId="5" borderId="1" xfId="3" applyFont="1" applyFill="1" applyBorder="1" applyAlignment="1" applyProtection="1">
      <alignment horizontal="center" vertical="center"/>
    </xf>
    <xf numFmtId="169" fontId="7" fillId="5" borderId="0" xfId="7" applyNumberFormat="1" applyFill="1" applyAlignment="1">
      <alignment vertical="center"/>
    </xf>
    <xf numFmtId="169" fontId="7" fillId="2" borderId="0" xfId="7" applyNumberFormat="1" applyFill="1" applyAlignment="1">
      <alignment vertical="center"/>
    </xf>
    <xf numFmtId="169" fontId="7" fillId="2" borderId="0" xfId="7" applyNumberFormat="1" applyFill="1" applyAlignment="1">
      <alignment horizontal="right" vertical="center"/>
    </xf>
    <xf numFmtId="0" fontId="1" fillId="7" borderId="1" xfId="7" applyFont="1" applyFill="1" applyBorder="1" applyAlignment="1">
      <alignment vertical="center"/>
    </xf>
    <xf numFmtId="0" fontId="1" fillId="2" borderId="0" xfId="7" applyFont="1" applyFill="1" applyAlignment="1">
      <alignment vertical="center"/>
    </xf>
    <xf numFmtId="1" fontId="7" fillId="2" borderId="0" xfId="7" applyNumberFormat="1" applyFill="1" applyAlignment="1">
      <alignment horizontal="center" vertical="center"/>
    </xf>
    <xf numFmtId="2" fontId="7" fillId="2" borderId="0" xfId="7" applyNumberFormat="1" applyFill="1" applyAlignment="1">
      <alignment horizontal="center" vertical="center"/>
    </xf>
    <xf numFmtId="0" fontId="14" fillId="4" borderId="0" xfId="5" applyFont="1" applyAlignment="1">
      <alignment vertical="center"/>
    </xf>
    <xf numFmtId="0" fontId="14" fillId="4" borderId="0" xfId="5" applyFont="1" applyAlignment="1">
      <alignment vertical="center" wrapText="1"/>
    </xf>
    <xf numFmtId="0" fontId="22" fillId="5" borderId="3" xfId="7" applyFont="1" applyFill="1" applyBorder="1" applyAlignment="1">
      <alignment horizontal="center" vertical="center"/>
    </xf>
    <xf numFmtId="166" fontId="41" fillId="4" borderId="0" xfId="7" applyNumberFormat="1" applyFont="1" applyFill="1" applyAlignment="1">
      <alignment horizontal="center" vertical="center"/>
    </xf>
    <xf numFmtId="0" fontId="34" fillId="4" borderId="0" xfId="7" applyFont="1" applyFill="1" applyAlignment="1">
      <alignment horizontal="left" vertical="center"/>
    </xf>
    <xf numFmtId="0" fontId="12" fillId="4" borderId="0" xfId="7" applyFont="1" applyFill="1" applyAlignment="1">
      <alignment horizontal="left" vertical="center" wrapText="1"/>
    </xf>
    <xf numFmtId="2" fontId="50" fillId="4" borderId="0" xfId="7" applyNumberFormat="1" applyFont="1" applyFill="1" applyAlignment="1">
      <alignment horizontal="center" vertical="center"/>
    </xf>
    <xf numFmtId="0" fontId="51" fillId="4" borderId="0" xfId="7" applyFont="1" applyFill="1" applyAlignment="1">
      <alignment horizontal="center" vertical="center"/>
    </xf>
    <xf numFmtId="2" fontId="52" fillId="4" borderId="0" xfId="7" applyNumberFormat="1" applyFont="1" applyFill="1" applyAlignment="1">
      <alignment horizontal="center" vertical="center"/>
    </xf>
    <xf numFmtId="0" fontId="14" fillId="2" borderId="3" xfId="5" applyFont="1" applyFill="1" applyBorder="1" applyAlignment="1">
      <alignment vertical="center"/>
    </xf>
    <xf numFmtId="0" fontId="54" fillId="5" borderId="0" xfId="7" applyFont="1" applyFill="1" applyAlignment="1">
      <alignment vertical="center"/>
    </xf>
    <xf numFmtId="0" fontId="54" fillId="5" borderId="0" xfId="7" applyFont="1" applyFill="1" applyAlignment="1">
      <alignment horizontal="right" vertical="center"/>
    </xf>
    <xf numFmtId="167" fontId="55" fillId="5" borderId="1" xfId="7" applyNumberFormat="1" applyFont="1" applyFill="1" applyBorder="1" applyAlignment="1">
      <alignment vertical="center"/>
    </xf>
    <xf numFmtId="0" fontId="55" fillId="5" borderId="1" xfId="7" applyFont="1" applyFill="1" applyBorder="1" applyAlignment="1">
      <alignment horizontal="left" vertical="center"/>
    </xf>
    <xf numFmtId="0" fontId="16" fillId="5" borderId="0" xfId="7" applyFont="1" applyFill="1" applyAlignment="1">
      <alignment horizontal="right" vertical="center"/>
    </xf>
    <xf numFmtId="0" fontId="49" fillId="0" borderId="0" xfId="7" applyFont="1"/>
    <xf numFmtId="3" fontId="12" fillId="2" borderId="1" xfId="6" applyNumberFormat="1" applyFill="1" applyAlignment="1" applyProtection="1">
      <alignment horizontal="right" vertical="center"/>
      <protection locked="0"/>
    </xf>
    <xf numFmtId="165" fontId="12" fillId="2" borderId="1" xfId="6" applyNumberFormat="1" applyFill="1" applyAlignment="1" applyProtection="1">
      <alignment horizontal="right" vertical="center"/>
      <protection locked="0"/>
    </xf>
    <xf numFmtId="0" fontId="25" fillId="2" borderId="1" xfId="7" applyFont="1" applyFill="1" applyBorder="1" applyAlignment="1" applyProtection="1">
      <alignment vertical="center"/>
      <protection locked="0"/>
    </xf>
    <xf numFmtId="0" fontId="25" fillId="2" borderId="11" xfId="7" applyFont="1" applyFill="1" applyBorder="1" applyAlignment="1" applyProtection="1">
      <alignment vertical="center"/>
      <protection locked="0"/>
    </xf>
    <xf numFmtId="0" fontId="31" fillId="2" borderId="1" xfId="7" applyFont="1" applyFill="1" applyBorder="1" applyAlignment="1" applyProtection="1">
      <alignment horizontal="center" vertical="center"/>
      <protection locked="0"/>
    </xf>
    <xf numFmtId="1" fontId="31" fillId="2" borderId="11" xfId="7" applyNumberFormat="1" applyFont="1" applyFill="1" applyBorder="1" applyAlignment="1" applyProtection="1">
      <alignment horizontal="center" vertical="center"/>
      <protection locked="0"/>
    </xf>
    <xf numFmtId="1" fontId="33" fillId="2" borderId="1" xfId="7" applyNumberFormat="1" applyFont="1" applyFill="1" applyBorder="1" applyAlignment="1" applyProtection="1">
      <alignment horizontal="center" vertical="center"/>
      <protection locked="0"/>
    </xf>
    <xf numFmtId="1" fontId="31" fillId="2" borderId="1" xfId="3" applyNumberFormat="1" applyFont="1" applyFill="1" applyBorder="1" applyAlignment="1" applyProtection="1">
      <alignment horizontal="center" vertical="center"/>
      <protection locked="0"/>
    </xf>
    <xf numFmtId="9" fontId="31" fillId="2" borderId="1" xfId="3" applyFont="1" applyFill="1" applyBorder="1" applyAlignment="1" applyProtection="1">
      <alignment horizontal="center" vertical="center"/>
      <protection locked="0"/>
    </xf>
    <xf numFmtId="0" fontId="7" fillId="5" borderId="1" xfId="7" applyFill="1" applyBorder="1" applyAlignment="1">
      <alignment horizontal="left" vertical="center" indent="1"/>
    </xf>
    <xf numFmtId="0" fontId="45" fillId="5" borderId="1" xfId="7" applyFont="1" applyFill="1" applyBorder="1" applyAlignment="1">
      <alignment horizontal="left" vertical="center" indent="1"/>
    </xf>
    <xf numFmtId="0" fontId="46" fillId="5" borderId="1" xfId="7" applyFont="1" applyFill="1" applyBorder="1" applyAlignment="1">
      <alignment horizontal="left" vertical="center" indent="1"/>
    </xf>
    <xf numFmtId="49" fontId="14" fillId="2" borderId="0" xfId="8" applyNumberFormat="1" applyBorder="1" applyAlignment="1">
      <alignment horizontal="left" vertical="center"/>
      <protection locked="0"/>
    </xf>
    <xf numFmtId="49" fontId="7" fillId="2" borderId="0" xfId="7" applyNumberFormat="1" applyFill="1" applyAlignment="1" applyProtection="1">
      <alignment horizontal="left" vertical="center"/>
      <protection locked="0"/>
    </xf>
    <xf numFmtId="0" fontId="1" fillId="5" borderId="0" xfId="7" applyFont="1" applyFill="1" applyAlignment="1">
      <alignment horizontal="left" vertical="center"/>
    </xf>
    <xf numFmtId="0" fontId="7" fillId="5" borderId="0" xfId="7" applyFill="1" applyAlignment="1">
      <alignment horizontal="left" vertical="center"/>
    </xf>
    <xf numFmtId="0" fontId="7" fillId="5" borderId="0" xfId="7" applyFill="1" applyAlignment="1">
      <alignment horizontal="left" vertical="center" indent="1"/>
    </xf>
    <xf numFmtId="0" fontId="7" fillId="5" borderId="1" xfId="7" applyFill="1" applyBorder="1" applyAlignment="1">
      <alignment vertical="center"/>
    </xf>
    <xf numFmtId="0" fontId="25" fillId="4" borderId="0" xfId="7" applyFont="1" applyFill="1" applyAlignment="1">
      <alignment horizontal="left" vertical="center" wrapText="1"/>
    </xf>
    <xf numFmtId="0" fontId="12" fillId="4" borderId="0" xfId="7" applyFont="1" applyFill="1" applyAlignment="1">
      <alignment horizontal="left"/>
    </xf>
    <xf numFmtId="0" fontId="53" fillId="4" borderId="0" xfId="7" applyFont="1" applyFill="1" applyAlignment="1">
      <alignment horizontal="left" vertical="center" indent="1"/>
    </xf>
    <xf numFmtId="0" fontId="49" fillId="0" borderId="4" xfId="7" applyFont="1" applyBorder="1" applyAlignment="1">
      <alignment horizontal="center"/>
    </xf>
    <xf numFmtId="164" fontId="9" fillId="2" borderId="2" xfId="2" applyNumberFormat="1" applyFont="1" applyBorder="1" applyAlignment="1">
      <alignment horizontal="left" vertical="center"/>
    </xf>
    <xf numFmtId="0" fontId="12" fillId="5" borderId="1" xfId="6" applyAlignment="1">
      <alignment horizontal="left" vertical="center"/>
    </xf>
    <xf numFmtId="0" fontId="14" fillId="4" borderId="0" xfId="5" applyFont="1" applyAlignment="1">
      <alignment vertical="center" wrapText="1"/>
    </xf>
    <xf numFmtId="0" fontId="7" fillId="2" borderId="0" xfId="7" applyFill="1" applyAlignment="1">
      <alignment horizontal="center" vertical="top" textRotation="90" wrapText="1"/>
    </xf>
    <xf numFmtId="0" fontId="57" fillId="2" borderId="0" xfId="5" applyFont="1" applyFill="1" applyBorder="1" applyAlignment="1" applyProtection="1">
      <alignment horizontal="left" vertical="top" wrapText="1"/>
      <protection locked="0"/>
    </xf>
    <xf numFmtId="0" fontId="57" fillId="2" borderId="0" xfId="5" applyFont="1" applyFill="1" applyAlignment="1" applyProtection="1">
      <alignment horizontal="left" vertical="top" wrapText="1"/>
      <protection locked="0"/>
    </xf>
    <xf numFmtId="0" fontId="2" fillId="4" borderId="0" xfId="2" applyFont="1" applyFill="1" applyAlignment="1">
      <alignment horizontal="left" vertical="center" indent="1"/>
    </xf>
    <xf numFmtId="0" fontId="14" fillId="4" borderId="0" xfId="5" applyFont="1" applyAlignment="1">
      <alignment vertical="center"/>
    </xf>
    <xf numFmtId="0" fontId="12" fillId="4" borderId="0" xfId="2" applyFont="1" applyFill="1" applyAlignment="1">
      <alignment horizontal="left" vertical="center" wrapText="1" indent="1"/>
    </xf>
    <xf numFmtId="0" fontId="12" fillId="4" borderId="0" xfId="2" applyFont="1" applyFill="1" applyAlignment="1">
      <alignment horizontal="left" vertical="center" indent="1"/>
    </xf>
    <xf numFmtId="0" fontId="12" fillId="5" borderId="2" xfId="6" applyBorder="1" applyAlignment="1">
      <alignment horizontal="left" vertical="center"/>
    </xf>
    <xf numFmtId="0" fontId="22" fillId="5" borderId="3" xfId="7" applyFont="1" applyFill="1" applyBorder="1" applyAlignment="1">
      <alignment horizontal="center" vertical="center"/>
    </xf>
    <xf numFmtId="0" fontId="23" fillId="4" borderId="0" xfId="7" applyFont="1" applyFill="1" applyAlignment="1">
      <alignment horizontal="center" vertical="center" wrapText="1"/>
    </xf>
    <xf numFmtId="0" fontId="25" fillId="4" borderId="0" xfId="7" applyFont="1" applyFill="1" applyAlignment="1">
      <alignment horizontal="center" vertical="center" wrapText="1"/>
    </xf>
    <xf numFmtId="0" fontId="31" fillId="5" borderId="1" xfId="7" applyFont="1" applyFill="1" applyBorder="1" applyAlignment="1">
      <alignment horizontal="left" vertical="center"/>
    </xf>
    <xf numFmtId="0" fontId="11" fillId="4" borderId="0" xfId="5" applyFont="1" applyAlignment="1">
      <alignment vertical="center"/>
    </xf>
    <xf numFmtId="0" fontId="38" fillId="5" borderId="2" xfId="7" applyFont="1" applyFill="1" applyBorder="1" applyAlignment="1">
      <alignment horizontal="center" vertical="center"/>
    </xf>
    <xf numFmtId="0" fontId="38" fillId="5" borderId="0" xfId="7" applyFont="1" applyFill="1" applyAlignment="1">
      <alignment horizontal="center" vertical="center"/>
    </xf>
    <xf numFmtId="0" fontId="10" fillId="2" borderId="2" xfId="5" applyFill="1" applyBorder="1" applyAlignment="1" applyProtection="1">
      <alignment horizontal="left" vertical="top"/>
      <protection locked="0"/>
    </xf>
    <xf numFmtId="0" fontId="10" fillId="2" borderId="0" xfId="5" applyFill="1" applyAlignment="1" applyProtection="1">
      <alignment horizontal="left" vertical="top"/>
      <protection locked="0"/>
    </xf>
    <xf numFmtId="0" fontId="59" fillId="5" borderId="7" xfId="7" applyFont="1" applyFill="1" applyBorder="1" applyAlignment="1">
      <alignment horizontal="center" vertical="center"/>
    </xf>
    <xf numFmtId="0" fontId="59" fillId="5" borderId="0" xfId="7" applyFont="1" applyFill="1" applyAlignment="1">
      <alignment horizontal="center" vertical="center"/>
    </xf>
    <xf numFmtId="0" fontId="59" fillId="5" borderId="8" xfId="7" applyFont="1" applyFill="1" applyBorder="1" applyAlignment="1">
      <alignment horizontal="center" vertical="center"/>
    </xf>
    <xf numFmtId="0" fontId="59" fillId="5" borderId="9" xfId="7" applyFont="1" applyFill="1" applyBorder="1" applyAlignment="1">
      <alignment horizontal="center" vertical="center"/>
    </xf>
    <xf numFmtId="0" fontId="59" fillId="5" borderId="3" xfId="7" applyFont="1" applyFill="1" applyBorder="1" applyAlignment="1">
      <alignment horizontal="center" vertical="center"/>
    </xf>
    <xf numFmtId="0" fontId="59" fillId="5" borderId="10" xfId="7" applyFont="1" applyFill="1" applyBorder="1" applyAlignment="1">
      <alignment horizontal="center" vertical="center"/>
    </xf>
    <xf numFmtId="0" fontId="48" fillId="2" borderId="0" xfId="7" applyFont="1" applyFill="1" applyAlignment="1">
      <alignment horizontal="center"/>
    </xf>
    <xf numFmtId="0" fontId="48" fillId="2" borderId="4" xfId="7" applyFont="1" applyFill="1" applyBorder="1" applyAlignment="1">
      <alignment horizontal="center"/>
    </xf>
    <xf numFmtId="0" fontId="34" fillId="4" borderId="0" xfId="7" applyFont="1" applyFill="1" applyAlignment="1">
      <alignment horizontal="left" vertical="center"/>
    </xf>
    <xf numFmtId="2" fontId="41" fillId="4" borderId="0" xfId="7" applyNumberFormat="1" applyFont="1" applyFill="1" applyAlignment="1">
      <alignment horizontal="center" vertical="center"/>
    </xf>
  </cellXfs>
  <cellStyles count="10">
    <cellStyle name="GPR HULP Kop" xfId="1" xr:uid="{65EB453D-432F-44B6-9E7B-CF4C6DF17CA0}"/>
    <cellStyle name="GPR HULP Lege Ruimte" xfId="2" xr:uid="{1EE89E47-30A4-474F-AD99-8485AA7AD967}"/>
    <cellStyle name="GPR HULP Tabel Kader" xfId="5" xr:uid="{073E0FDB-ABF9-45E4-9149-5A9591A3EA87}"/>
    <cellStyle name="GPR HULP Tabel Titelbalk" xfId="4" xr:uid="{F37D970D-66D7-4F79-AA23-FDF03AB68740}"/>
    <cellStyle name="GPR HULP Tabelinvoer" xfId="8" xr:uid="{63C649CD-9166-4396-BCEE-0315FB42B0F1}"/>
    <cellStyle name="GPR HULP Tabeltekst" xfId="6" xr:uid="{56CE588D-1248-45DA-A10B-5E5FB91FEE2B}"/>
    <cellStyle name="GPR HULP Tabeltekst Koppen" xfId="9" xr:uid="{7BC68632-892B-4F4B-9A7D-3BD91BCA29AB}"/>
    <cellStyle name="Procent 2" xfId="3" xr:uid="{DCBE8EA0-60D6-4435-808E-699F232ABD7E}"/>
    <cellStyle name="Standaard" xfId="0" builtinId="0"/>
    <cellStyle name="Standaard 2" xfId="7" xr:uid="{CDC585CE-B487-4DA7-8D7E-9CE14B06DEBC}"/>
  </cellStyles>
  <dxfs count="17">
    <dxf>
      <font>
        <color theme="0" tint="-0.24994659260841701"/>
      </font>
    </dxf>
    <dxf>
      <font>
        <color rgb="FFA50021"/>
      </font>
    </dxf>
    <dxf>
      <font>
        <color rgb="FFEDF0F7"/>
      </font>
    </dxf>
    <dxf>
      <font>
        <color theme="0" tint="-0.34998626667073579"/>
      </font>
    </dxf>
    <dxf>
      <font>
        <color theme="1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color rgb="FFEDF0F7"/>
      </font>
    </dxf>
    <dxf>
      <fill>
        <patternFill>
          <bgColor theme="5" tint="0.79998168889431442"/>
        </patternFill>
      </fill>
    </dxf>
    <dxf>
      <font>
        <color rgb="FFC00000"/>
      </font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E4E9F4"/>
        </patternFill>
      </fill>
      <border>
        <left/>
        <right/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  <border>
        <left/>
        <right/>
        <top style="thin">
          <color rgb="FFD0D9EC"/>
        </top>
        <bottom style="thin">
          <color rgb="FFD0D9EC"/>
        </bottom>
      </border>
    </dxf>
    <dxf>
      <font>
        <color theme="1"/>
      </font>
    </dxf>
    <dxf>
      <font>
        <color theme="1"/>
      </font>
      <fill>
        <patternFill>
          <bgColor theme="5" tint="0.79998168889431442"/>
        </patternFill>
      </fill>
    </dxf>
    <dxf>
      <font>
        <color theme="1" tint="0.499984740745262"/>
      </font>
    </dxf>
  </dxfs>
  <tableStyles count="0" defaultTableStyle="TableStyleMedium2" defaultPivotStyle="PivotStyleLight16"/>
  <colors>
    <mruColors>
      <color rgb="FFE4E9F4"/>
      <color rgb="FFD0D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20955</xdr:rowOff>
    </xdr:from>
    <xdr:to>
      <xdr:col>4</xdr:col>
      <xdr:colOff>346117</xdr:colOff>
      <xdr:row>1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2D53ED8-607D-4EFA-91F5-BC02BDB47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" t="1554" b="16892"/>
        <a:stretch/>
      </xdr:blipFill>
      <xdr:spPr bwMode="auto">
        <a:xfrm>
          <a:off x="693420" y="20955"/>
          <a:ext cx="3477937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adviseurs.sharepoint.com/sites/WEGPR/Gedeelde%20documenten/Gebouw/Inhoudelijk/GPR%20Gebouw%204/6.%20Hulpmiddelen/0.%20Hulpmiddelen%20berekening/1.%20Ontwikkelmap/Rekenhulpmiddelen%20GPR%20Gebouw%20-%202024%2006%2013%20onbeveiligd1.xlsx" TargetMode="External"/><Relationship Id="rId1" Type="http://schemas.openxmlformats.org/officeDocument/2006/relationships/externalLinkPath" Target="/sites/WEGPR/Gedeelde%20documenten/Gebouw/Inhoudelijk/GPR%20Gebouw%204/6.%20Hulpmiddelen/0.%20Hulpmiddelen%20berekening/1.%20Ontwikkelmap/Rekenhulpmiddelen%20GPR%20Gebouw%20-%202024%2006%2013%20onbeveilig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zicht GPR Hulpmiddelen"/>
      <sheetName val="Wijzigingsblad"/>
      <sheetName val="tabellen_EMD"/>
      <sheetName val="ISSO75.3 naar GPR4"/>
      <sheetName val="NEN 7120 naar GPR4"/>
      <sheetName val="NTA 8800 naar GPR4"/>
      <sheetName val="EP naar GPR4"/>
      <sheetName val="CO2 warmtenetten"/>
      <sheetName val="QCI 1.0"/>
      <sheetName val="MPG max combi geb"/>
      <sheetName val="Specifieke gebouwlevensduur"/>
      <sheetName val="kruisjeslijst"/>
      <sheetName val="Hergebruikspotentie 1.9"/>
      <sheetName val="Hergebruikspotentie 2.0"/>
      <sheetName val="Tabellen hergebruikspotentie2.0"/>
      <sheetName val="Circulaire materialen"/>
      <sheetName val="BENG_1"/>
      <sheetName val="standaard"/>
      <sheetName val="Adaptief vermogen 1.0"/>
      <sheetName val="Indicatoren adaptief vermogen"/>
      <sheetName val="Combineren GPR scores"/>
      <sheetName val="Combineren GPR scores DPG"/>
      <sheetName val="CirculariteitsPrestatie CPG 1.7"/>
      <sheetName val="CPG 1.8 nieuwbouw"/>
      <sheetName val="CPG 1.8 bestaande bouw"/>
      <sheetName val="tabellen"/>
      <sheetName val="combineren"/>
      <sheetName val="combineren 4.3"/>
      <sheetName val="DPG_score"/>
    </sheetNames>
    <sheetDataSet>
      <sheetData sheetId="0"/>
      <sheetData sheetId="1">
        <row r="3">
          <cell r="B3">
            <v>45450</v>
          </cell>
        </row>
      </sheetData>
      <sheetData sheetId="2">
        <row r="8">
          <cell r="E8" t="str">
            <v>GPR 4.3</v>
          </cell>
          <cell r="F8" t="str">
            <v>GPR 4.4</v>
          </cell>
          <cell r="O8" t="str">
            <v>GPR 4.3</v>
          </cell>
        </row>
        <row r="11">
          <cell r="D11"/>
          <cell r="E11" t="str">
            <v>nieuwbouw</v>
          </cell>
          <cell r="F11" t="str">
            <v>bestaande bouw</v>
          </cell>
          <cell r="G11"/>
          <cell r="O11" t="str">
            <v>nieuwbouw</v>
          </cell>
        </row>
        <row r="12">
          <cell r="D12"/>
          <cell r="E12" t="str">
            <v>woningbouw</v>
          </cell>
          <cell r="F12" t="str">
            <v>utiliteitsbouw</v>
          </cell>
          <cell r="G12"/>
          <cell r="O12" t="str">
            <v>woningbouw</v>
          </cell>
        </row>
        <row r="16">
          <cell r="D16"/>
          <cell r="E16" t="str">
            <v>NEN 7120</v>
          </cell>
          <cell r="F16" t="str">
            <v>NTA 8800</v>
          </cell>
          <cell r="G16" t="str">
            <v>ISSO 75.3</v>
          </cell>
          <cell r="H16"/>
        </row>
        <row r="17">
          <cell r="D17"/>
          <cell r="E17" t="str">
            <v>MJ</v>
          </cell>
          <cell r="F17" t="str">
            <v>kWh</v>
          </cell>
          <cell r="G17" t="str">
            <v>MJ</v>
          </cell>
          <cell r="H17"/>
        </row>
        <row r="20">
          <cell r="C20" t="str">
            <v>Rekenmodellen per bepalingsmethode</v>
          </cell>
          <cell r="D20"/>
          <cell r="E20" t="str">
            <v>NEN 7120</v>
          </cell>
          <cell r="F20" t="str">
            <v>NTA 8800</v>
          </cell>
          <cell r="G20" t="str">
            <v>ISSO 75.3</v>
          </cell>
          <cell r="H20"/>
        </row>
        <row r="21">
          <cell r="C21" t="str">
            <v>GPR 4.3 | nieuwbouw | woningbouw</v>
          </cell>
          <cell r="D21"/>
          <cell r="E21">
            <v>1</v>
          </cell>
          <cell r="F21">
            <v>0</v>
          </cell>
          <cell r="G21">
            <v>0</v>
          </cell>
          <cell r="H21"/>
        </row>
        <row r="22">
          <cell r="C22" t="str">
            <v>GPR 4.3 | nieuwbouw | utiliteitsbouw</v>
          </cell>
          <cell r="D22"/>
          <cell r="E22">
            <v>1</v>
          </cell>
          <cell r="F22">
            <v>0</v>
          </cell>
          <cell r="G22">
            <v>0</v>
          </cell>
          <cell r="H22"/>
        </row>
        <row r="23">
          <cell r="C23" t="str">
            <v>GPR 4.3 | bestaande bouw | woningbouw</v>
          </cell>
          <cell r="D23"/>
          <cell r="E23">
            <v>1</v>
          </cell>
          <cell r="F23">
            <v>0</v>
          </cell>
          <cell r="G23">
            <v>0</v>
          </cell>
          <cell r="H23"/>
        </row>
        <row r="24">
          <cell r="C24" t="str">
            <v>GPR 4.3 | bestaande bouw | utiliteitsbouw</v>
          </cell>
          <cell r="D24"/>
          <cell r="E24">
            <v>0</v>
          </cell>
          <cell r="F24">
            <v>0</v>
          </cell>
          <cell r="G24">
            <v>1</v>
          </cell>
          <cell r="H24"/>
        </row>
        <row r="25">
          <cell r="C25" t="str">
            <v>GPR 4.4 | nieuwbouw | woningbouw</v>
          </cell>
          <cell r="D25"/>
          <cell r="E25">
            <v>1</v>
          </cell>
          <cell r="F25">
            <v>1</v>
          </cell>
          <cell r="G25">
            <v>0</v>
          </cell>
          <cell r="H25"/>
        </row>
        <row r="26">
          <cell r="C26" t="str">
            <v>GPR 4.4 | nieuwbouw | utiliteitsbouw</v>
          </cell>
          <cell r="D26"/>
          <cell r="E26">
            <v>1</v>
          </cell>
          <cell r="F26">
            <v>1</v>
          </cell>
          <cell r="G26">
            <v>0</v>
          </cell>
          <cell r="H26"/>
        </row>
        <row r="27">
          <cell r="C27" t="str">
            <v>GPR 4.4 | bestaande bouw | woningbouw</v>
          </cell>
          <cell r="D27"/>
          <cell r="E27">
            <v>1</v>
          </cell>
          <cell r="F27">
            <v>1</v>
          </cell>
          <cell r="G27">
            <v>0</v>
          </cell>
          <cell r="H27"/>
        </row>
        <row r="28">
          <cell r="C28" t="str">
            <v>GPR 4.4 | bestaande bouw | utiliteitsbouw</v>
          </cell>
          <cell r="D28"/>
          <cell r="E28">
            <v>1</v>
          </cell>
          <cell r="F28">
            <v>1</v>
          </cell>
          <cell r="G28">
            <v>1</v>
          </cell>
          <cell r="H28"/>
        </row>
        <row r="29">
          <cell r="C29"/>
          <cell r="D29"/>
          <cell r="E29"/>
          <cell r="F29"/>
          <cell r="G29"/>
          <cell r="H29"/>
        </row>
        <row r="40">
          <cell r="D40"/>
          <cell r="E40" t="str">
            <v>GPR 4.3</v>
          </cell>
          <cell r="F40" t="str">
            <v>GPR 4.3</v>
          </cell>
          <cell r="G40" t="str">
            <v>GPR 4.3</v>
          </cell>
          <cell r="H40" t="str">
            <v>GPR 4.4</v>
          </cell>
          <cell r="I40" t="str">
            <v>GPR 4.4</v>
          </cell>
          <cell r="J40" t="str">
            <v>GPR 4.4</v>
          </cell>
          <cell r="K40"/>
        </row>
        <row r="41">
          <cell r="D41"/>
          <cell r="E41" t="str">
            <v>NEN 7120</v>
          </cell>
          <cell r="F41" t="str">
            <v>NTA 8800</v>
          </cell>
          <cell r="G41" t="str">
            <v>ISSO 75.3</v>
          </cell>
          <cell r="H41" t="str">
            <v>NEN 7120</v>
          </cell>
          <cell r="I41" t="str">
            <v>NTA 8800</v>
          </cell>
          <cell r="J41" t="str">
            <v>ISSO 75.3</v>
          </cell>
          <cell r="K41"/>
        </row>
        <row r="42">
          <cell r="D42"/>
          <cell r="E42" t="str">
            <v>MJ</v>
          </cell>
          <cell r="F42" t="str">
            <v>kWh</v>
          </cell>
          <cell r="G42" t="str">
            <v>MJ</v>
          </cell>
          <cell r="H42" t="str">
            <v>MJ</v>
          </cell>
          <cell r="I42" t="str">
            <v>kWh</v>
          </cell>
          <cell r="J42" t="str">
            <v>MJ</v>
          </cell>
          <cell r="K42"/>
        </row>
        <row r="43">
          <cell r="D43"/>
          <cell r="E43" t="str">
            <v>GPR 4.3 | NEN 7120</v>
          </cell>
          <cell r="F43" t="str">
            <v>GPR 4.3 | NTA 8800</v>
          </cell>
          <cell r="G43" t="str">
            <v>GPR 4.3 | ISSO 75.3</v>
          </cell>
          <cell r="H43" t="str">
            <v>GPR 4.4 | NEN 7120</v>
          </cell>
          <cell r="I43" t="str">
            <v>GPR 4.4 | NTA 8800</v>
          </cell>
          <cell r="J43" t="str">
            <v>GPR 4.4 | ISSO 75.3</v>
          </cell>
          <cell r="K43"/>
        </row>
        <row r="58">
          <cell r="C58" t="str">
            <v>woning</v>
          </cell>
          <cell r="D58"/>
          <cell r="E58">
            <v>438</v>
          </cell>
          <cell r="F58">
            <v>117</v>
          </cell>
          <cell r="G58">
            <v>600</v>
          </cell>
          <cell r="H58">
            <v>438</v>
          </cell>
          <cell r="I58">
            <v>117</v>
          </cell>
          <cell r="J58">
            <v>600</v>
          </cell>
          <cell r="K58"/>
          <cell r="M58"/>
          <cell r="N58">
            <v>0</v>
          </cell>
          <cell r="O58">
            <v>0</v>
          </cell>
          <cell r="P58">
            <v>0</v>
          </cell>
          <cell r="Q58">
            <v>-211.96800000000002</v>
          </cell>
          <cell r="R58">
            <v>-33.35</v>
          </cell>
          <cell r="S58">
            <v>-211.96800000000002</v>
          </cell>
          <cell r="T58"/>
        </row>
        <row r="59">
          <cell r="C59" t="str">
            <v>woongebouw</v>
          </cell>
          <cell r="D59"/>
          <cell r="E59">
            <v>438</v>
          </cell>
          <cell r="F59">
            <v>117</v>
          </cell>
          <cell r="G59">
            <v>600</v>
          </cell>
          <cell r="H59">
            <v>438</v>
          </cell>
          <cell r="I59">
            <v>117</v>
          </cell>
          <cell r="J59">
            <v>600</v>
          </cell>
          <cell r="K59"/>
          <cell r="M59"/>
          <cell r="N59">
            <v>0</v>
          </cell>
          <cell r="O59">
            <v>0</v>
          </cell>
          <cell r="P59">
            <v>0</v>
          </cell>
          <cell r="Q59">
            <v>-211.96800000000002</v>
          </cell>
          <cell r="R59">
            <v>-33.35</v>
          </cell>
          <cell r="S59">
            <v>-211.96800000000002</v>
          </cell>
          <cell r="T59"/>
        </row>
        <row r="60">
          <cell r="C60" t="str">
            <v>kantoor</v>
          </cell>
          <cell r="D60"/>
          <cell r="E60">
            <v>656</v>
          </cell>
          <cell r="F60">
            <v>180</v>
          </cell>
          <cell r="G60">
            <v>665</v>
          </cell>
          <cell r="H60">
            <v>656</v>
          </cell>
          <cell r="I60">
            <v>180</v>
          </cell>
          <cell r="J60">
            <v>665</v>
          </cell>
          <cell r="K60"/>
          <cell r="M60"/>
          <cell r="N60">
            <v>0</v>
          </cell>
          <cell r="O60">
            <v>0</v>
          </cell>
          <cell r="P60">
            <v>0</v>
          </cell>
          <cell r="Q60">
            <v>-317.79310344827587</v>
          </cell>
          <cell r="R60">
            <v>-50</v>
          </cell>
          <cell r="S60">
            <v>-317.79310344827587</v>
          </cell>
          <cell r="T60"/>
        </row>
        <row r="61">
          <cell r="C61" t="str">
            <v>bijeenkomst overig</v>
          </cell>
          <cell r="D61"/>
          <cell r="E61">
            <v>839</v>
          </cell>
          <cell r="F61">
            <v>229.99999999999997</v>
          </cell>
          <cell r="G61">
            <v>1154</v>
          </cell>
          <cell r="H61">
            <v>839</v>
          </cell>
          <cell r="I61">
            <v>229.99999999999997</v>
          </cell>
          <cell r="J61">
            <v>1154</v>
          </cell>
          <cell r="K61"/>
          <cell r="M61"/>
          <cell r="N61">
            <v>0</v>
          </cell>
          <cell r="O61">
            <v>0</v>
          </cell>
          <cell r="P61">
            <v>0</v>
          </cell>
          <cell r="Q61">
            <v>-95.337931034482764</v>
          </cell>
          <cell r="R61">
            <v>-15</v>
          </cell>
          <cell r="S61">
            <v>-95.337931034482764</v>
          </cell>
          <cell r="T61"/>
        </row>
        <row r="62">
          <cell r="C62" t="str">
            <v>bijeenkomst kinderdagverblijf</v>
          </cell>
          <cell r="D62"/>
          <cell r="E62">
            <v>668</v>
          </cell>
          <cell r="F62">
            <v>265</v>
          </cell>
          <cell r="G62">
            <v>1056</v>
          </cell>
          <cell r="H62">
            <v>668</v>
          </cell>
          <cell r="I62">
            <v>265</v>
          </cell>
          <cell r="J62">
            <v>1056</v>
          </cell>
          <cell r="K62"/>
          <cell r="M62"/>
          <cell r="N62">
            <v>0</v>
          </cell>
          <cell r="O62">
            <v>0</v>
          </cell>
          <cell r="P62">
            <v>0</v>
          </cell>
          <cell r="Q62">
            <v>-95.337931034482764</v>
          </cell>
          <cell r="R62">
            <v>-15</v>
          </cell>
          <cell r="S62">
            <v>-95.337931034482764</v>
          </cell>
          <cell r="T62"/>
        </row>
        <row r="63">
          <cell r="C63" t="str">
            <v>onderwijs</v>
          </cell>
          <cell r="D63"/>
          <cell r="E63">
            <v>856</v>
          </cell>
          <cell r="F63">
            <v>235</v>
          </cell>
          <cell r="G63">
            <v>843</v>
          </cell>
          <cell r="H63">
            <v>856</v>
          </cell>
          <cell r="I63">
            <v>235</v>
          </cell>
          <cell r="J63">
            <v>843</v>
          </cell>
          <cell r="K63"/>
          <cell r="M63"/>
          <cell r="N63">
            <v>0</v>
          </cell>
          <cell r="O63">
            <v>0</v>
          </cell>
          <cell r="P63">
            <v>0</v>
          </cell>
          <cell r="Q63">
            <v>-158.89655172413794</v>
          </cell>
          <cell r="R63">
            <v>-25</v>
          </cell>
          <cell r="S63">
            <v>-158.89655172413794</v>
          </cell>
          <cell r="T63"/>
        </row>
        <row r="64">
          <cell r="C64" t="str">
            <v>gezondheid overig</v>
          </cell>
          <cell r="D64"/>
          <cell r="E64">
            <v>612</v>
          </cell>
          <cell r="F64">
            <v>210</v>
          </cell>
          <cell r="G64">
            <v>745</v>
          </cell>
          <cell r="H64">
            <v>612</v>
          </cell>
          <cell r="I64">
            <v>210</v>
          </cell>
          <cell r="J64">
            <v>745</v>
          </cell>
          <cell r="K64"/>
          <cell r="M64"/>
          <cell r="N64">
            <v>0</v>
          </cell>
          <cell r="O64">
            <v>0</v>
          </cell>
          <cell r="P64">
            <v>0</v>
          </cell>
          <cell r="Q64">
            <v>-254.23448275862074</v>
          </cell>
          <cell r="R64">
            <v>-40</v>
          </cell>
          <cell r="S64">
            <v>-254.23448275862074</v>
          </cell>
          <cell r="T64"/>
        </row>
        <row r="65">
          <cell r="C65" t="str">
            <v>gezondheid bedgebied</v>
          </cell>
          <cell r="D65"/>
          <cell r="E65">
            <v>1753</v>
          </cell>
          <cell r="F65">
            <v>429.99999999999994</v>
          </cell>
          <cell r="G65">
            <v>1476</v>
          </cell>
          <cell r="H65">
            <v>1753</v>
          </cell>
          <cell r="I65">
            <v>429.99999999999994</v>
          </cell>
          <cell r="J65">
            <v>1476</v>
          </cell>
          <cell r="K65"/>
          <cell r="M65"/>
          <cell r="N65">
            <v>0</v>
          </cell>
          <cell r="O65">
            <v>0</v>
          </cell>
          <cell r="P65">
            <v>0</v>
          </cell>
          <cell r="Q65">
            <v>-317.79310344827587</v>
          </cell>
          <cell r="R65">
            <v>-50</v>
          </cell>
          <cell r="S65">
            <v>-317.79310344827587</v>
          </cell>
          <cell r="T65"/>
        </row>
        <row r="66">
          <cell r="C66" t="str">
            <v>winkel</v>
          </cell>
          <cell r="D66"/>
          <cell r="E66">
            <v>1338</v>
          </cell>
          <cell r="F66">
            <v>285</v>
          </cell>
          <cell r="G66">
            <v>1498</v>
          </cell>
          <cell r="H66">
            <v>1338</v>
          </cell>
          <cell r="I66">
            <v>285</v>
          </cell>
          <cell r="J66">
            <v>1498</v>
          </cell>
          <cell r="K66"/>
          <cell r="M66"/>
          <cell r="N66">
            <v>0</v>
          </cell>
          <cell r="O66">
            <v>0</v>
          </cell>
          <cell r="P66">
            <v>0</v>
          </cell>
          <cell r="Q66">
            <v>-254.23448275862074</v>
          </cell>
          <cell r="R66">
            <v>-40</v>
          </cell>
          <cell r="S66">
            <v>-254.23448275862074</v>
          </cell>
          <cell r="T66"/>
        </row>
        <row r="67">
          <cell r="C67" t="str">
            <v>sport</v>
          </cell>
          <cell r="D67"/>
          <cell r="E67">
            <v>644</v>
          </cell>
          <cell r="F67">
            <v>155</v>
          </cell>
          <cell r="G67">
            <v>755</v>
          </cell>
          <cell r="H67">
            <v>644</v>
          </cell>
          <cell r="I67">
            <v>155</v>
          </cell>
          <cell r="J67">
            <v>755</v>
          </cell>
          <cell r="K67"/>
          <cell r="M67"/>
          <cell r="N67">
            <v>0</v>
          </cell>
          <cell r="O67">
            <v>0</v>
          </cell>
          <cell r="P67">
            <v>0</v>
          </cell>
          <cell r="Q67">
            <v>-95.337931034482764</v>
          </cell>
          <cell r="R67">
            <v>-15</v>
          </cell>
          <cell r="S67">
            <v>-95.337931034482764</v>
          </cell>
          <cell r="T67"/>
        </row>
        <row r="68">
          <cell r="C68" t="str">
            <v>logies in logiesgebouw</v>
          </cell>
          <cell r="D68"/>
          <cell r="E68">
            <v>712</v>
          </cell>
          <cell r="F68">
            <v>230</v>
          </cell>
          <cell r="G68">
            <v>885</v>
          </cell>
          <cell r="H68">
            <v>712</v>
          </cell>
          <cell r="I68">
            <v>230</v>
          </cell>
          <cell r="J68">
            <v>885</v>
          </cell>
          <cell r="K68"/>
          <cell r="M68"/>
          <cell r="N68">
            <v>0</v>
          </cell>
          <cell r="O68">
            <v>0</v>
          </cell>
          <cell r="P68">
            <v>0</v>
          </cell>
          <cell r="Q68">
            <v>-158.89655172413794</v>
          </cell>
          <cell r="R68">
            <v>-25</v>
          </cell>
          <cell r="S68">
            <v>-158.89655172413794</v>
          </cell>
          <cell r="T68"/>
        </row>
        <row r="69">
          <cell r="C69" t="str">
            <v>cel</v>
          </cell>
          <cell r="D69"/>
          <cell r="E69">
            <v>775</v>
          </cell>
          <cell r="F69">
            <v>300</v>
          </cell>
          <cell r="G69">
            <v>926</v>
          </cell>
          <cell r="H69">
            <v>775</v>
          </cell>
          <cell r="I69">
            <v>300</v>
          </cell>
          <cell r="J69">
            <v>926</v>
          </cell>
          <cell r="K69"/>
          <cell r="M69"/>
          <cell r="N69">
            <v>0</v>
          </cell>
          <cell r="O69">
            <v>0</v>
          </cell>
          <cell r="P69">
            <v>0</v>
          </cell>
          <cell r="Q69">
            <v>-158.89655172413794</v>
          </cell>
          <cell r="R69">
            <v>-25</v>
          </cell>
          <cell r="S69">
            <v>-158.89655172413794</v>
          </cell>
          <cell r="T69"/>
        </row>
        <row r="74">
          <cell r="D74"/>
          <cell r="E74">
            <v>21.5</v>
          </cell>
          <cell r="F74">
            <v>22.434521484374997</v>
          </cell>
          <cell r="G74"/>
          <cell r="H74">
            <v>21.5</v>
          </cell>
          <cell r="I74">
            <v>22.434521484374997</v>
          </cell>
          <cell r="J74"/>
          <cell r="K74"/>
        </row>
        <row r="75">
          <cell r="D75"/>
          <cell r="E75">
            <v>21.5</v>
          </cell>
          <cell r="F75">
            <v>22.434521484374997</v>
          </cell>
          <cell r="G75"/>
          <cell r="H75">
            <v>21.5</v>
          </cell>
          <cell r="I75">
            <v>22.434521484374997</v>
          </cell>
          <cell r="J75"/>
          <cell r="K75"/>
        </row>
        <row r="76">
          <cell r="D76"/>
          <cell r="E76">
            <v>35.299999999999997</v>
          </cell>
          <cell r="F76">
            <v>35.564414062499999</v>
          </cell>
          <cell r="G76">
            <v>35.299999999999997</v>
          </cell>
          <cell r="H76">
            <v>35.299999999999997</v>
          </cell>
          <cell r="I76">
            <v>35.564414062499999</v>
          </cell>
          <cell r="J76">
            <v>37.9</v>
          </cell>
          <cell r="K76"/>
        </row>
        <row r="77">
          <cell r="D77"/>
          <cell r="E77">
            <v>50.5</v>
          </cell>
          <cell r="F77">
            <v>46.114101562499997</v>
          </cell>
          <cell r="G77">
            <v>50.5</v>
          </cell>
          <cell r="H77">
            <v>50.5</v>
          </cell>
          <cell r="I77">
            <v>46.114101562499997</v>
          </cell>
          <cell r="J77">
            <v>65.8</v>
          </cell>
          <cell r="K77"/>
        </row>
        <row r="78">
          <cell r="D78"/>
          <cell r="E78">
            <v>40.199100000000001</v>
          </cell>
          <cell r="F78">
            <v>53.131464843750003</v>
          </cell>
          <cell r="G78">
            <v>40.199100000000001</v>
          </cell>
          <cell r="H78">
            <v>40.199100000000001</v>
          </cell>
          <cell r="I78">
            <v>53.131464843750003</v>
          </cell>
          <cell r="J78">
            <v>60.2</v>
          </cell>
          <cell r="K78"/>
        </row>
        <row r="79">
          <cell r="D79"/>
          <cell r="E79">
            <v>45.4</v>
          </cell>
          <cell r="F79">
            <v>47.116582031250005</v>
          </cell>
          <cell r="G79">
            <v>45.4</v>
          </cell>
          <cell r="H79">
            <v>45.4</v>
          </cell>
          <cell r="I79">
            <v>47.116582031250005</v>
          </cell>
          <cell r="J79">
            <v>48.1</v>
          </cell>
          <cell r="K79"/>
        </row>
        <row r="80">
          <cell r="D80"/>
          <cell r="E80">
            <v>32.115299999999998</v>
          </cell>
          <cell r="F80">
            <v>41.491816406250003</v>
          </cell>
          <cell r="G80">
            <v>32.115299999999998</v>
          </cell>
          <cell r="H80">
            <v>32.115299999999998</v>
          </cell>
          <cell r="I80">
            <v>41.491816406250003</v>
          </cell>
          <cell r="J80">
            <v>42.5</v>
          </cell>
          <cell r="K80"/>
        </row>
        <row r="81">
          <cell r="D81"/>
          <cell r="E81">
            <v>96.603669999999994</v>
          </cell>
          <cell r="F81">
            <v>87.467207031249998</v>
          </cell>
          <cell r="G81">
            <v>96.603669999999994</v>
          </cell>
          <cell r="H81">
            <v>96.603669999999994</v>
          </cell>
          <cell r="I81">
            <v>87.467207031249998</v>
          </cell>
          <cell r="J81">
            <v>84.2</v>
          </cell>
          <cell r="K81"/>
        </row>
        <row r="82">
          <cell r="D82"/>
          <cell r="E82">
            <v>86.5</v>
          </cell>
          <cell r="F82">
            <v>59.2190478515625</v>
          </cell>
          <cell r="G82">
            <v>86.5</v>
          </cell>
          <cell r="H82">
            <v>86.5</v>
          </cell>
          <cell r="I82">
            <v>59.2190478515625</v>
          </cell>
          <cell r="J82">
            <v>85.4</v>
          </cell>
          <cell r="K82"/>
        </row>
        <row r="83">
          <cell r="D83"/>
          <cell r="E83">
            <v>34</v>
          </cell>
          <cell r="F83">
            <v>30.624912109375</v>
          </cell>
          <cell r="G83">
            <v>34</v>
          </cell>
          <cell r="H83">
            <v>34</v>
          </cell>
          <cell r="I83">
            <v>30.624912109375</v>
          </cell>
          <cell r="J83">
            <v>43.1</v>
          </cell>
          <cell r="K83"/>
        </row>
        <row r="84">
          <cell r="D84"/>
          <cell r="E84">
            <v>39.4</v>
          </cell>
          <cell r="F84">
            <v>45.443417968749998</v>
          </cell>
          <cell r="G84">
            <v>39.4</v>
          </cell>
          <cell r="H84">
            <v>39.4</v>
          </cell>
          <cell r="I84">
            <v>45.443417968749998</v>
          </cell>
          <cell r="J84">
            <v>50.5</v>
          </cell>
          <cell r="K84"/>
        </row>
        <row r="85">
          <cell r="D85"/>
          <cell r="E85">
            <v>44.496375</v>
          </cell>
          <cell r="F85">
            <v>66.483620689655183</v>
          </cell>
          <cell r="G85">
            <v>44.496375</v>
          </cell>
          <cell r="H85">
            <v>44.496375</v>
          </cell>
          <cell r="I85">
            <v>66.483620689655183</v>
          </cell>
          <cell r="J85">
            <v>52.8</v>
          </cell>
          <cell r="K85"/>
        </row>
        <row r="91">
          <cell r="D91"/>
          <cell r="E91" t="str">
            <v>GPR 4.3 NMD 2.3</v>
          </cell>
          <cell r="F91" t="str">
            <v>GPR 4.3 NMD 2.3</v>
          </cell>
          <cell r="G91" t="str">
            <v>GPR 4.3 NMD 2.3</v>
          </cell>
          <cell r="H91" t="str">
            <v>GPR 4.4 NMD 3.0</v>
          </cell>
          <cell r="I91" t="str">
            <v>GPR 4.4 NMD 3.0</v>
          </cell>
          <cell r="J91" t="str">
            <v>GPR 4.4 NMD 3.0</v>
          </cell>
          <cell r="K91"/>
        </row>
        <row r="93">
          <cell r="D93"/>
          <cell r="E93">
            <v>-5.7670000000000003</v>
          </cell>
          <cell r="F93">
            <v>-5.7670000000000003</v>
          </cell>
          <cell r="G93"/>
          <cell r="H93">
            <v>-6.2290000000000001</v>
          </cell>
          <cell r="I93">
            <v>-6.2290000000000001</v>
          </cell>
          <cell r="J93"/>
          <cell r="K93"/>
          <cell r="M93"/>
          <cell r="N93">
            <v>3.8359999999999999</v>
          </cell>
          <cell r="O93">
            <v>3.8359999999999999</v>
          </cell>
          <cell r="P93">
            <v>3.8359999999999999</v>
          </cell>
          <cell r="Q93">
            <v>3.6139999999999999</v>
          </cell>
          <cell r="R93">
            <v>3.6139999999999999</v>
          </cell>
          <cell r="S93">
            <v>3.6139999999999999</v>
          </cell>
          <cell r="T93"/>
        </row>
        <row r="94">
          <cell r="D94"/>
          <cell r="E94">
            <v>-5.7670000000000003</v>
          </cell>
          <cell r="F94">
            <v>-5.7670000000000003</v>
          </cell>
          <cell r="G94"/>
          <cell r="H94">
            <v>-6.2290000000000001</v>
          </cell>
          <cell r="I94">
            <v>-6.2290000000000001</v>
          </cell>
          <cell r="J94"/>
          <cell r="K94"/>
          <cell r="M94"/>
          <cell r="N94">
            <v>3.8359999999999999</v>
          </cell>
          <cell r="O94">
            <v>3.8359999999999999</v>
          </cell>
          <cell r="P94">
            <v>3.8359999999999999</v>
          </cell>
          <cell r="Q94">
            <v>3.6139999999999999</v>
          </cell>
          <cell r="R94">
            <v>3.6139999999999999</v>
          </cell>
          <cell r="S94">
            <v>3.6139999999999999</v>
          </cell>
          <cell r="T94"/>
        </row>
        <row r="95">
          <cell r="D95"/>
          <cell r="E95">
            <v>-5.3570000000000002</v>
          </cell>
          <cell r="F95">
            <v>-5.3570000000000002</v>
          </cell>
          <cell r="G95">
            <v>-5.3570000000000002</v>
          </cell>
          <cell r="H95">
            <v>-9.4329999999999998</v>
          </cell>
          <cell r="I95">
            <v>-9.4329999999999998</v>
          </cell>
          <cell r="J95">
            <v>-9.4329999999999998</v>
          </cell>
          <cell r="K95"/>
          <cell r="M95"/>
          <cell r="N95">
            <v>4.2529000000000003</v>
          </cell>
          <cell r="O95">
            <v>4.2529000000000003</v>
          </cell>
          <cell r="P95">
            <v>4.2529000000000003</v>
          </cell>
          <cell r="Q95">
            <v>4.0190999999999999</v>
          </cell>
          <cell r="R95">
            <v>4.0190999999999999</v>
          </cell>
          <cell r="S95">
            <v>4.0190999999999999</v>
          </cell>
          <cell r="T95"/>
        </row>
        <row r="96">
          <cell r="D96"/>
          <cell r="E96">
            <v>-5.6340000000000003</v>
          </cell>
          <cell r="F96">
            <v>-5.6340000000000003</v>
          </cell>
          <cell r="G96">
            <v>-5.6340000000000003</v>
          </cell>
          <cell r="H96">
            <v>-6.6280000000000001</v>
          </cell>
          <cell r="I96">
            <v>-6.6280000000000001</v>
          </cell>
          <cell r="J96">
            <v>-6.6280000000000001</v>
          </cell>
          <cell r="K96"/>
          <cell r="M96"/>
          <cell r="N96">
            <v>5.4684999999999997</v>
          </cell>
          <cell r="O96">
            <v>5.4684999999999997</v>
          </cell>
          <cell r="P96">
            <v>5.4684999999999997</v>
          </cell>
          <cell r="Q96">
            <v>5.5023</v>
          </cell>
          <cell r="R96">
            <v>5.5023</v>
          </cell>
          <cell r="S96">
            <v>5.5023</v>
          </cell>
          <cell r="T96"/>
        </row>
        <row r="97">
          <cell r="D97"/>
          <cell r="E97">
            <v>-5.56</v>
          </cell>
          <cell r="F97">
            <v>-5.56</v>
          </cell>
          <cell r="G97">
            <v>-5.56</v>
          </cell>
          <cell r="H97">
            <v>-8.84</v>
          </cell>
          <cell r="I97">
            <v>-8.84</v>
          </cell>
          <cell r="J97">
            <v>-8.84</v>
          </cell>
          <cell r="K97"/>
          <cell r="M97"/>
          <cell r="N97">
            <v>5.1684999999999999</v>
          </cell>
          <cell r="O97">
            <v>5.1684999999999999</v>
          </cell>
          <cell r="P97">
            <v>5.1684999999999999</v>
          </cell>
          <cell r="Q97">
            <v>4.5613000000000001</v>
          </cell>
          <cell r="R97">
            <v>4.5613000000000001</v>
          </cell>
          <cell r="S97">
            <v>4.5613000000000001</v>
          </cell>
          <cell r="T97"/>
        </row>
        <row r="98">
          <cell r="D98"/>
          <cell r="E98">
            <v>-5.56</v>
          </cell>
          <cell r="F98">
            <v>-5.56</v>
          </cell>
          <cell r="G98">
            <v>-5.56</v>
          </cell>
          <cell r="H98">
            <v>-8.84</v>
          </cell>
          <cell r="I98">
            <v>-8.84</v>
          </cell>
          <cell r="J98">
            <v>-8.84</v>
          </cell>
          <cell r="K98"/>
          <cell r="M98"/>
          <cell r="N98">
            <v>5.1684999999999999</v>
          </cell>
          <cell r="O98">
            <v>5.1684999999999999</v>
          </cell>
          <cell r="P98">
            <v>5.1684999999999999</v>
          </cell>
          <cell r="Q98">
            <v>4.5613000000000001</v>
          </cell>
          <cell r="R98">
            <v>4.5613000000000001</v>
          </cell>
          <cell r="S98">
            <v>4.5613000000000001</v>
          </cell>
          <cell r="T98"/>
        </row>
        <row r="99">
          <cell r="D99"/>
          <cell r="E99" t="str">
            <v>#N/B</v>
          </cell>
          <cell r="F99" t="str">
            <v>#N/B</v>
          </cell>
          <cell r="G99" t="str">
            <v>#N/B</v>
          </cell>
          <cell r="H99" t="str">
            <v>#N/B</v>
          </cell>
          <cell r="I99" t="str">
            <v>#N/B</v>
          </cell>
          <cell r="J99" t="str">
            <v>#N/B</v>
          </cell>
          <cell r="K99"/>
          <cell r="M99"/>
          <cell r="N99" t="str">
            <v>#N/B</v>
          </cell>
          <cell r="O99" t="str">
            <v>#N/B</v>
          </cell>
          <cell r="P99" t="str">
            <v>#N/B</v>
          </cell>
          <cell r="Q99" t="str">
            <v>#N/B</v>
          </cell>
          <cell r="R99" t="str">
            <v>#N/B</v>
          </cell>
          <cell r="S99" t="str">
            <v>#N/B</v>
          </cell>
          <cell r="T99"/>
        </row>
        <row r="100">
          <cell r="D100"/>
          <cell r="E100" t="str">
            <v>#N/B</v>
          </cell>
          <cell r="F100" t="str">
            <v>#N/B</v>
          </cell>
          <cell r="G100" t="str">
            <v>#N/B</v>
          </cell>
          <cell r="H100" t="str">
            <v>#N/B</v>
          </cell>
          <cell r="I100" t="str">
            <v>#N/B</v>
          </cell>
          <cell r="J100" t="str">
            <v>#N/B</v>
          </cell>
          <cell r="K100"/>
          <cell r="M100"/>
          <cell r="N100" t="str">
            <v>#N/B</v>
          </cell>
          <cell r="O100" t="str">
            <v>#N/B</v>
          </cell>
          <cell r="P100" t="str">
            <v>#N/B</v>
          </cell>
          <cell r="Q100" t="str">
            <v>#N/B</v>
          </cell>
          <cell r="R100" t="str">
            <v>#N/B</v>
          </cell>
          <cell r="S100" t="str">
            <v>#N/B</v>
          </cell>
          <cell r="T100"/>
        </row>
        <row r="101">
          <cell r="D101"/>
          <cell r="E101">
            <v>-5.1950000000000003</v>
          </cell>
          <cell r="F101">
            <v>-5.1950000000000003</v>
          </cell>
          <cell r="G101">
            <v>-5.1950000000000003</v>
          </cell>
          <cell r="H101">
            <v>-8.02</v>
          </cell>
          <cell r="I101">
            <v>-8.02</v>
          </cell>
          <cell r="J101">
            <v>-8.02</v>
          </cell>
          <cell r="K101"/>
          <cell r="M101"/>
          <cell r="N101">
            <v>6.1741999999999999</v>
          </cell>
          <cell r="O101">
            <v>6.1741999999999999</v>
          </cell>
          <cell r="P101">
            <v>6.1741999999999999</v>
          </cell>
          <cell r="Q101">
            <v>5.0240999999999998</v>
          </cell>
          <cell r="R101">
            <v>5.0240999999999998</v>
          </cell>
          <cell r="S101">
            <v>5.0240999999999998</v>
          </cell>
          <cell r="T101"/>
        </row>
        <row r="102">
          <cell r="D102"/>
          <cell r="E102">
            <v>-5.4290000000000003</v>
          </cell>
          <cell r="F102">
            <v>-5.4290000000000003</v>
          </cell>
          <cell r="G102">
            <v>-5.4290000000000003</v>
          </cell>
          <cell r="H102">
            <v>-5.4290000000000003</v>
          </cell>
          <cell r="I102">
            <v>-5.4290000000000003</v>
          </cell>
          <cell r="J102">
            <v>-5.4290000000000003</v>
          </cell>
          <cell r="K102"/>
          <cell r="M102"/>
          <cell r="N102">
            <v>6.5660999999999996</v>
          </cell>
          <cell r="O102">
            <v>6.5660999999999996</v>
          </cell>
          <cell r="P102">
            <v>6.5660999999999996</v>
          </cell>
          <cell r="Q102">
            <v>6.5660999999999996</v>
          </cell>
          <cell r="R102">
            <v>6.5660999999999996</v>
          </cell>
          <cell r="S102">
            <v>6.5660999999999996</v>
          </cell>
          <cell r="T102"/>
        </row>
        <row r="103">
          <cell r="D103"/>
          <cell r="E103">
            <v>-5.7450000000000001</v>
          </cell>
          <cell r="F103">
            <v>-5.7450000000000001</v>
          </cell>
          <cell r="G103">
            <v>-5.7450000000000001</v>
          </cell>
          <cell r="H103">
            <v>-8.2200000000000006</v>
          </cell>
          <cell r="I103">
            <v>-8.2200000000000006</v>
          </cell>
          <cell r="J103">
            <v>-8.2200000000000006</v>
          </cell>
          <cell r="K103"/>
          <cell r="M103"/>
          <cell r="N103">
            <v>4.4561999999999999</v>
          </cell>
          <cell r="O103">
            <v>4.4561999999999999</v>
          </cell>
          <cell r="P103">
            <v>4.4561999999999999</v>
          </cell>
          <cell r="Q103">
            <v>3.9643999999999999</v>
          </cell>
          <cell r="R103">
            <v>3.9643999999999999</v>
          </cell>
          <cell r="S103">
            <v>3.9643999999999999</v>
          </cell>
          <cell r="T103"/>
        </row>
        <row r="104">
          <cell r="D104"/>
          <cell r="E104" t="str">
            <v>#N/B</v>
          </cell>
          <cell r="F104" t="str">
            <v>#N/B</v>
          </cell>
          <cell r="G104" t="str">
            <v>#N/B</v>
          </cell>
          <cell r="H104" t="str">
            <v>#N/B</v>
          </cell>
          <cell r="I104" t="str">
            <v>#N/B</v>
          </cell>
          <cell r="J104" t="str">
            <v>#N/B</v>
          </cell>
          <cell r="K104"/>
          <cell r="M104"/>
          <cell r="N104" t="str">
            <v>#N/B</v>
          </cell>
          <cell r="O104" t="str">
            <v>#N/B</v>
          </cell>
          <cell r="P104" t="str">
            <v>#N/B</v>
          </cell>
          <cell r="Q104" t="str">
            <v>#N/B</v>
          </cell>
          <cell r="R104" t="str">
            <v>#N/B</v>
          </cell>
          <cell r="S104" t="str">
            <v>#N/B</v>
          </cell>
          <cell r="T104"/>
        </row>
        <row r="107">
          <cell r="C107" t="str">
            <v>Punten bij een 6</v>
          </cell>
          <cell r="D107"/>
          <cell r="E107"/>
          <cell r="F107"/>
          <cell r="G107"/>
          <cell r="H107"/>
          <cell r="I107"/>
          <cell r="J107"/>
          <cell r="K107"/>
        </row>
        <row r="108">
          <cell r="C108" t="str">
            <v>methode</v>
          </cell>
          <cell r="D108"/>
          <cell r="E108" t="str">
            <v>GPR 4.3 | nieuwbouw</v>
          </cell>
          <cell r="F108" t="str">
            <v>GPR 4.3 | bestaande bouw</v>
          </cell>
          <cell r="G108" t="str">
            <v>GPR 4.4 | nieuwbouw</v>
          </cell>
          <cell r="H108" t="str">
            <v>GPR 4.4 | bestaande bouw</v>
          </cell>
          <cell r="I108"/>
          <cell r="J108"/>
          <cell r="K108"/>
          <cell r="M108"/>
          <cell r="N108" t="str">
            <v>GPR 4.3 | nieuwbouw</v>
          </cell>
          <cell r="O108" t="str">
            <v>GPR 4.3 | bestaande bouw</v>
          </cell>
          <cell r="P108" t="str">
            <v>GPR 4.4 | nieuwbouw</v>
          </cell>
          <cell r="Q108" t="str">
            <v>GPR 4.4 | bestaande bouw</v>
          </cell>
          <cell r="R108"/>
          <cell r="S108"/>
          <cell r="T108"/>
        </row>
        <row r="109">
          <cell r="C109" t="str">
            <v>woning</v>
          </cell>
          <cell r="D109"/>
          <cell r="E109"/>
          <cell r="F109"/>
          <cell r="G109">
            <v>0</v>
          </cell>
          <cell r="H109">
            <v>0</v>
          </cell>
          <cell r="I109"/>
          <cell r="J109"/>
          <cell r="K109"/>
          <cell r="M109"/>
          <cell r="N109"/>
          <cell r="O109"/>
          <cell r="P109">
            <v>140</v>
          </cell>
          <cell r="Q109">
            <v>140</v>
          </cell>
          <cell r="R109"/>
          <cell r="S109"/>
          <cell r="T109"/>
        </row>
        <row r="110">
          <cell r="C110" t="str">
            <v>woongebouw</v>
          </cell>
          <cell r="D110"/>
          <cell r="E110"/>
          <cell r="F110"/>
          <cell r="G110">
            <v>0</v>
          </cell>
          <cell r="H110">
            <v>0</v>
          </cell>
          <cell r="I110"/>
          <cell r="J110"/>
          <cell r="K110"/>
          <cell r="M110"/>
          <cell r="N110"/>
          <cell r="O110"/>
          <cell r="P110">
            <v>140</v>
          </cell>
          <cell r="Q110">
            <v>140</v>
          </cell>
          <cell r="R110"/>
          <cell r="S110"/>
          <cell r="T110"/>
        </row>
        <row r="111">
          <cell r="C111" t="str">
            <v>kantoor</v>
          </cell>
          <cell r="D111"/>
          <cell r="E111"/>
          <cell r="F111"/>
          <cell r="G111">
            <v>0</v>
          </cell>
          <cell r="H111">
            <v>0</v>
          </cell>
          <cell r="I111"/>
          <cell r="J111"/>
          <cell r="K111"/>
          <cell r="M111"/>
          <cell r="N111"/>
          <cell r="O111"/>
          <cell r="P111">
            <v>140</v>
          </cell>
          <cell r="Q111">
            <v>140</v>
          </cell>
          <cell r="R111"/>
          <cell r="S111"/>
          <cell r="T111"/>
        </row>
        <row r="112">
          <cell r="C112" t="str">
            <v>bijeenkomst overig</v>
          </cell>
          <cell r="D112"/>
          <cell r="E112"/>
          <cell r="F112"/>
          <cell r="G112">
            <v>0</v>
          </cell>
          <cell r="H112">
            <v>0</v>
          </cell>
          <cell r="I112"/>
          <cell r="J112"/>
          <cell r="K112"/>
          <cell r="M112"/>
          <cell r="N112"/>
          <cell r="O112"/>
          <cell r="P112">
            <v>140</v>
          </cell>
          <cell r="Q112">
            <v>140</v>
          </cell>
          <cell r="R112"/>
          <cell r="S112"/>
          <cell r="T112"/>
        </row>
        <row r="113">
          <cell r="C113" t="str">
            <v>bijeenkomst kinderdagverblijf</v>
          </cell>
          <cell r="D113"/>
          <cell r="E113"/>
          <cell r="F113"/>
          <cell r="G113">
            <v>0</v>
          </cell>
          <cell r="H113">
            <v>0</v>
          </cell>
          <cell r="I113"/>
          <cell r="J113"/>
          <cell r="K113"/>
          <cell r="M113"/>
          <cell r="N113"/>
          <cell r="O113"/>
          <cell r="P113">
            <v>140</v>
          </cell>
          <cell r="Q113">
            <v>140</v>
          </cell>
          <cell r="R113"/>
          <cell r="S113"/>
          <cell r="T113"/>
        </row>
        <row r="114">
          <cell r="C114" t="str">
            <v>onderwijs</v>
          </cell>
          <cell r="D114"/>
          <cell r="E114"/>
          <cell r="F114"/>
          <cell r="G114">
            <v>0</v>
          </cell>
          <cell r="H114">
            <v>0</v>
          </cell>
          <cell r="I114"/>
          <cell r="J114"/>
          <cell r="K114"/>
          <cell r="M114"/>
          <cell r="N114"/>
          <cell r="O114"/>
          <cell r="P114">
            <v>140</v>
          </cell>
          <cell r="Q114">
            <v>140</v>
          </cell>
          <cell r="R114"/>
          <cell r="S114"/>
          <cell r="T114"/>
        </row>
        <row r="115">
          <cell r="C115" t="str">
            <v>gezondheid overig</v>
          </cell>
          <cell r="D115"/>
          <cell r="E115"/>
          <cell r="F115"/>
          <cell r="G115">
            <v>0</v>
          </cell>
          <cell r="H115">
            <v>0</v>
          </cell>
          <cell r="I115"/>
          <cell r="J115"/>
          <cell r="K115"/>
          <cell r="M115"/>
          <cell r="N115"/>
          <cell r="O115"/>
          <cell r="P115">
            <v>140</v>
          </cell>
          <cell r="Q115">
            <v>140</v>
          </cell>
          <cell r="R115"/>
          <cell r="S115"/>
          <cell r="T115"/>
        </row>
        <row r="116">
          <cell r="C116" t="str">
            <v>gezondheid bedgebied</v>
          </cell>
          <cell r="D116"/>
          <cell r="E116"/>
          <cell r="F116"/>
          <cell r="G116">
            <v>0</v>
          </cell>
          <cell r="H116">
            <v>0</v>
          </cell>
          <cell r="I116"/>
          <cell r="J116"/>
          <cell r="K116"/>
          <cell r="M116"/>
          <cell r="N116"/>
          <cell r="O116"/>
          <cell r="P116">
            <v>140</v>
          </cell>
          <cell r="Q116">
            <v>140</v>
          </cell>
          <cell r="R116"/>
          <cell r="S116"/>
          <cell r="T116"/>
        </row>
        <row r="117">
          <cell r="C117" t="str">
            <v>winkel</v>
          </cell>
          <cell r="D117"/>
          <cell r="E117"/>
          <cell r="F117"/>
          <cell r="G117">
            <v>0</v>
          </cell>
          <cell r="H117">
            <v>0</v>
          </cell>
          <cell r="I117"/>
          <cell r="J117"/>
          <cell r="K117"/>
          <cell r="M117"/>
          <cell r="N117"/>
          <cell r="O117"/>
          <cell r="P117">
            <v>140</v>
          </cell>
          <cell r="Q117">
            <v>140</v>
          </cell>
          <cell r="R117"/>
          <cell r="S117"/>
          <cell r="T117"/>
        </row>
        <row r="118">
          <cell r="C118" t="str">
            <v>sport</v>
          </cell>
          <cell r="D118"/>
          <cell r="E118"/>
          <cell r="F118"/>
          <cell r="G118">
            <v>0</v>
          </cell>
          <cell r="H118">
            <v>0</v>
          </cell>
          <cell r="I118"/>
          <cell r="J118"/>
          <cell r="K118"/>
          <cell r="M118"/>
          <cell r="N118"/>
          <cell r="O118"/>
          <cell r="P118">
            <v>140</v>
          </cell>
          <cell r="Q118">
            <v>140</v>
          </cell>
          <cell r="R118"/>
          <cell r="S118"/>
          <cell r="T118"/>
        </row>
        <row r="119">
          <cell r="C119" t="str">
            <v>logies in logiesgebouw</v>
          </cell>
          <cell r="D119"/>
          <cell r="E119"/>
          <cell r="F119"/>
          <cell r="G119">
            <v>0</v>
          </cell>
          <cell r="H119">
            <v>0</v>
          </cell>
          <cell r="I119"/>
          <cell r="J119"/>
          <cell r="K119"/>
          <cell r="M119"/>
          <cell r="N119"/>
          <cell r="O119"/>
          <cell r="P119">
            <v>140</v>
          </cell>
          <cell r="Q119">
            <v>140</v>
          </cell>
          <cell r="R119"/>
          <cell r="S119"/>
          <cell r="T119"/>
        </row>
        <row r="120">
          <cell r="C120" t="str">
            <v>cel</v>
          </cell>
          <cell r="D120"/>
          <cell r="E120"/>
          <cell r="F120"/>
          <cell r="G120">
            <v>0</v>
          </cell>
          <cell r="H120">
            <v>0</v>
          </cell>
          <cell r="I120"/>
          <cell r="J120"/>
          <cell r="K120"/>
          <cell r="M120"/>
          <cell r="N120"/>
          <cell r="O120"/>
          <cell r="P120">
            <v>140</v>
          </cell>
          <cell r="Q120">
            <v>140</v>
          </cell>
          <cell r="R120"/>
          <cell r="S120"/>
          <cell r="T120"/>
        </row>
        <row r="126">
          <cell r="D126"/>
          <cell r="E126">
            <v>2.4312769999999997</v>
          </cell>
          <cell r="F126">
            <v>2.338022539726027</v>
          </cell>
          <cell r="G126">
            <v>3.3305164383561641</v>
          </cell>
          <cell r="H126">
            <v>1.5491195683435091</v>
          </cell>
          <cell r="I126">
            <v>1.4897012835303334</v>
          </cell>
          <cell r="J126">
            <v>2.1220816004705605</v>
          </cell>
          <cell r="K126"/>
          <cell r="M126"/>
          <cell r="N126" t="str">
            <v>#N/B</v>
          </cell>
          <cell r="O126" t="str">
            <v>#N/B</v>
          </cell>
          <cell r="P126"/>
          <cell r="Q126">
            <v>-0.70769045000000008</v>
          </cell>
          <cell r="R126">
            <v>-0.70769045000000008</v>
          </cell>
          <cell r="S126"/>
          <cell r="T126"/>
        </row>
        <row r="127">
          <cell r="D127"/>
          <cell r="E127">
            <v>2.4312769999999997</v>
          </cell>
          <cell r="F127">
            <v>2.338022539726027</v>
          </cell>
          <cell r="G127">
            <v>3.3305164383561641</v>
          </cell>
          <cell r="H127">
            <v>1.5491195683435091</v>
          </cell>
          <cell r="I127">
            <v>1.4897012835303334</v>
          </cell>
          <cell r="J127">
            <v>2.1220816004705605</v>
          </cell>
          <cell r="K127"/>
          <cell r="M127"/>
          <cell r="N127" t="str">
            <v>#N/B</v>
          </cell>
          <cell r="O127" t="str">
            <v>#N/B</v>
          </cell>
          <cell r="P127"/>
          <cell r="Q127">
            <v>-0.70769045000000008</v>
          </cell>
          <cell r="R127">
            <v>-0.70769045000000008</v>
          </cell>
          <cell r="S127"/>
          <cell r="T127"/>
        </row>
        <row r="128">
          <cell r="D128"/>
          <cell r="E128">
            <v>3.085</v>
          </cell>
          <cell r="F128">
            <v>3.0473780487804873</v>
          </cell>
          <cell r="G128">
            <v>3.1273246951219513</v>
          </cell>
          <cell r="H128">
            <v>2.6397184139413263</v>
          </cell>
          <cell r="I128">
            <v>2.6075267259664314</v>
          </cell>
          <cell r="J128">
            <v>2.6759340629130821</v>
          </cell>
          <cell r="K128"/>
          <cell r="M128"/>
          <cell r="N128" t="str">
            <v>#N/B</v>
          </cell>
          <cell r="O128" t="str">
            <v>#N/B</v>
          </cell>
          <cell r="P128"/>
          <cell r="Q128">
            <v>-1.0610051724137932</v>
          </cell>
          <cell r="R128">
            <v>-1.0610051724137932</v>
          </cell>
          <cell r="S128">
            <v>-1.0610051724137932</v>
          </cell>
          <cell r="T128"/>
        </row>
        <row r="129">
          <cell r="D129"/>
          <cell r="E129">
            <v>3.13</v>
          </cell>
          <cell r="F129">
            <v>3.0889630512514894</v>
          </cell>
          <cell r="G129">
            <v>4.3051489868891535</v>
          </cell>
          <cell r="H129">
            <v>3.6163969516739685</v>
          </cell>
          <cell r="I129">
            <v>3.5689829272777658</v>
          </cell>
          <cell r="J129">
            <v>4.9741621957470317</v>
          </cell>
          <cell r="K129"/>
          <cell r="M129"/>
          <cell r="N129" t="str">
            <v>#N/B</v>
          </cell>
          <cell r="O129" t="str">
            <v>#N/B</v>
          </cell>
          <cell r="P129"/>
          <cell r="Q129">
            <v>-0.31830155172413793</v>
          </cell>
          <cell r="R129">
            <v>-0.31830155172413793</v>
          </cell>
          <cell r="S129">
            <v>-0.31830155172413793</v>
          </cell>
          <cell r="T129"/>
        </row>
        <row r="130">
          <cell r="D130"/>
          <cell r="E130">
            <v>4.5299999999999994</v>
          </cell>
          <cell r="F130">
            <v>4.4770794392523365</v>
          </cell>
          <cell r="G130">
            <v>7.1611976047904182</v>
          </cell>
          <cell r="H130">
            <v>4.1606952781564823</v>
          </cell>
          <cell r="I130">
            <v>4.1120890249069912</v>
          </cell>
          <cell r="J130">
            <v>6.577386547504859</v>
          </cell>
          <cell r="K130"/>
          <cell r="M130"/>
          <cell r="N130" t="str">
            <v>#N/B</v>
          </cell>
          <cell r="O130" t="str">
            <v>#N/B</v>
          </cell>
          <cell r="P130"/>
          <cell r="Q130">
            <v>-0.31830155172413793</v>
          </cell>
          <cell r="R130">
            <v>-0.31830155172413793</v>
          </cell>
          <cell r="S130">
            <v>-0.31830155172413793</v>
          </cell>
          <cell r="T130"/>
        </row>
        <row r="131">
          <cell r="D131"/>
          <cell r="E131">
            <v>4.5299999999999994</v>
          </cell>
          <cell r="F131">
            <v>4.4770794392523365</v>
          </cell>
          <cell r="G131">
            <v>4.4612032710280367</v>
          </cell>
          <cell r="H131">
            <v>3.6896731711953707</v>
          </cell>
          <cell r="I131">
            <v>3.6465695126533695</v>
          </cell>
          <cell r="J131">
            <v>3.6336384150907683</v>
          </cell>
          <cell r="K131"/>
          <cell r="M131"/>
          <cell r="N131" t="str">
            <v>#N/B</v>
          </cell>
          <cell r="O131" t="str">
            <v>#N/B</v>
          </cell>
          <cell r="P131"/>
          <cell r="Q131">
            <v>-0.53050258620689661</v>
          </cell>
          <cell r="R131">
            <v>-0.53050258620689661</v>
          </cell>
          <cell r="S131">
            <v>-0.53050258620689661</v>
          </cell>
          <cell r="T131"/>
        </row>
        <row r="132">
          <cell r="D132"/>
          <cell r="E132" t="str">
            <v>#N/B</v>
          </cell>
          <cell r="F132" t="str">
            <v>#N/B</v>
          </cell>
          <cell r="G132" t="str">
            <v>#N/B</v>
          </cell>
          <cell r="H132" t="str">
            <v>#N/B</v>
          </cell>
          <cell r="I132">
            <v>3.0421145136275034</v>
          </cell>
          <cell r="J132" t="str">
            <v>#N/B</v>
          </cell>
          <cell r="K132"/>
          <cell r="M132"/>
          <cell r="N132" t="str">
            <v>#N/B</v>
          </cell>
          <cell r="O132" t="str">
            <v>#N/B</v>
          </cell>
          <cell r="P132"/>
          <cell r="Q132">
            <v>-0.8488041379310346</v>
          </cell>
          <cell r="R132">
            <v>-0.8488041379310346</v>
          </cell>
          <cell r="S132">
            <v>-0.8488041379310346</v>
          </cell>
          <cell r="T132"/>
        </row>
        <row r="133">
          <cell r="D133"/>
          <cell r="E133" t="str">
            <v>#N/B</v>
          </cell>
          <cell r="F133" t="str">
            <v>#N/B</v>
          </cell>
          <cell r="G133" t="str">
            <v>#N/B</v>
          </cell>
          <cell r="H133" t="str">
            <v>#N/B</v>
          </cell>
          <cell r="I133">
            <v>7.1710028268311063</v>
          </cell>
          <cell r="J133" t="str">
            <v>#N/B</v>
          </cell>
          <cell r="K133"/>
          <cell r="M133"/>
          <cell r="N133" t="str">
            <v>#N/B</v>
          </cell>
          <cell r="O133" t="str">
            <v>#N/B</v>
          </cell>
          <cell r="P133"/>
          <cell r="Q133">
            <v>-1.0610051724137932</v>
          </cell>
          <cell r="R133">
            <v>-1.0610051724137932</v>
          </cell>
          <cell r="S133">
            <v>-1.0610051724137932</v>
          </cell>
          <cell r="T133"/>
        </row>
        <row r="134">
          <cell r="D134"/>
          <cell r="E134">
            <v>6.3233333333333324</v>
          </cell>
          <cell r="F134">
            <v>4.8488340807174879</v>
          </cell>
          <cell r="G134">
            <v>7.0794867962132528</v>
          </cell>
          <cell r="H134">
            <v>6.9555396130330989</v>
          </cell>
          <cell r="I134">
            <v>5.3336200620119278</v>
          </cell>
          <cell r="J134">
            <v>7.787293228941393</v>
          </cell>
          <cell r="K134"/>
          <cell r="M134"/>
          <cell r="N134" t="str">
            <v>#N/B</v>
          </cell>
          <cell r="O134" t="str">
            <v>#N/B</v>
          </cell>
          <cell r="P134"/>
          <cell r="Q134">
            <v>-0.8488041379310346</v>
          </cell>
          <cell r="R134">
            <v>-0.8488041379310346</v>
          </cell>
          <cell r="S134">
            <v>-0.8488041379310346</v>
          </cell>
          <cell r="T134"/>
        </row>
        <row r="135">
          <cell r="D135"/>
          <cell r="E135">
            <v>3.5369999999999999</v>
          </cell>
          <cell r="F135">
            <v>3.0646677018633541</v>
          </cell>
          <cell r="G135">
            <v>4.1466381987577643</v>
          </cell>
          <cell r="H135">
            <v>2.5914308819789849</v>
          </cell>
          <cell r="I135">
            <v>2.2453702362488719</v>
          </cell>
          <cell r="J135">
            <v>3.0380905526306425</v>
          </cell>
          <cell r="K135"/>
          <cell r="M135"/>
          <cell r="N135" t="str">
            <v>#N/B</v>
          </cell>
          <cell r="O135" t="str">
            <v>#N/B</v>
          </cell>
          <cell r="P135"/>
          <cell r="Q135">
            <v>-0.31830155172413793</v>
          </cell>
          <cell r="R135">
            <v>-0.31830155172413793</v>
          </cell>
          <cell r="S135">
            <v>-0.31830155172413793</v>
          </cell>
          <cell r="T135"/>
        </row>
        <row r="136">
          <cell r="D136"/>
          <cell r="E136">
            <v>3.23</v>
          </cell>
          <cell r="F136">
            <v>3.7562359550561797</v>
          </cell>
          <cell r="G136">
            <v>4.0148174157303371</v>
          </cell>
          <cell r="H136">
            <v>2.8650602297655849</v>
          </cell>
          <cell r="I136">
            <v>3.3318397054015514</v>
          </cell>
          <cell r="J136">
            <v>3.5612054822226726</v>
          </cell>
          <cell r="K136"/>
          <cell r="M136"/>
          <cell r="N136" t="str">
            <v>#N/B</v>
          </cell>
          <cell r="O136" t="str">
            <v>#N/B</v>
          </cell>
          <cell r="P136"/>
          <cell r="Q136">
            <v>-0.53050258620689661</v>
          </cell>
          <cell r="R136">
            <v>-0.53050258620689661</v>
          </cell>
          <cell r="S136">
            <v>-0.53050258620689661</v>
          </cell>
          <cell r="T136"/>
        </row>
        <row r="137">
          <cell r="D137"/>
          <cell r="E137" t="str">
            <v>#N/B</v>
          </cell>
          <cell r="F137" t="str">
            <v>#N/B</v>
          </cell>
          <cell r="G137" t="str">
            <v>#N/B</v>
          </cell>
          <cell r="H137" t="str">
            <v>#N/B</v>
          </cell>
          <cell r="I137">
            <v>5.5749410370927412</v>
          </cell>
          <cell r="J137" t="str">
            <v>#N/B</v>
          </cell>
          <cell r="K137"/>
          <cell r="M137"/>
          <cell r="N137" t="str">
            <v>#N/B</v>
          </cell>
          <cell r="O137" t="str">
            <v>#N/B</v>
          </cell>
          <cell r="P137"/>
          <cell r="Q137">
            <v>-0.53050258620689661</v>
          </cell>
          <cell r="R137">
            <v>-0.53050258620689661</v>
          </cell>
          <cell r="S137">
            <v>-0.53050258620689661</v>
          </cell>
          <cell r="T137"/>
        </row>
        <row r="158">
          <cell r="D158"/>
          <cell r="E158">
            <v>2.9310244865608079</v>
          </cell>
          <cell r="F158">
            <v>2.8751981858798734</v>
          </cell>
          <cell r="G158">
            <v>0.6</v>
          </cell>
          <cell r="H158">
            <v>2.2309003972359949</v>
          </cell>
          <cell r="I158">
            <v>2.1714821124228192</v>
          </cell>
          <cell r="J158">
            <v>0.6</v>
          </cell>
          <cell r="K158"/>
          <cell r="M158"/>
          <cell r="N158">
            <v>9.3104354527526384E-2</v>
          </cell>
          <cell r="O158">
            <v>0</v>
          </cell>
          <cell r="P158">
            <v>9.3104354527526384E-2</v>
          </cell>
          <cell r="Q158">
            <v>-0.34896741831981437</v>
          </cell>
          <cell r="R158">
            <v>-0.34896741831981437</v>
          </cell>
          <cell r="S158">
            <v>-0.1</v>
          </cell>
          <cell r="T158"/>
        </row>
        <row r="159">
          <cell r="D159"/>
          <cell r="E159">
            <v>2.9310244865608079</v>
          </cell>
          <cell r="F159">
            <v>2.8751981858798734</v>
          </cell>
          <cell r="G159">
            <v>0.6</v>
          </cell>
          <cell r="H159">
            <v>2.2309003972359949</v>
          </cell>
          <cell r="I159">
            <v>2.1714821124228192</v>
          </cell>
          <cell r="J159">
            <v>0.6</v>
          </cell>
          <cell r="K159"/>
          <cell r="M159"/>
          <cell r="N159">
            <v>9.3104354527526384E-2</v>
          </cell>
          <cell r="O159">
            <v>0</v>
          </cell>
          <cell r="P159">
            <v>9.3104354527526384E-2</v>
          </cell>
          <cell r="Q159">
            <v>-0.34896741831981437</v>
          </cell>
          <cell r="R159">
            <v>-0.34896741831981437</v>
          </cell>
          <cell r="S159">
            <v>-0.1</v>
          </cell>
          <cell r="T159"/>
        </row>
        <row r="160">
          <cell r="D160"/>
          <cell r="E160">
            <v>3.8792971145657744</v>
          </cell>
          <cell r="F160">
            <v>3.9073780487804877</v>
          </cell>
          <cell r="G160">
            <v>3.8792971145657744</v>
          </cell>
          <cell r="H160">
            <v>3.4503052378364627</v>
          </cell>
          <cell r="I160">
            <v>3.4181135498615678</v>
          </cell>
          <cell r="J160">
            <v>3.4865208868082185</v>
          </cell>
          <cell r="K160"/>
          <cell r="M160"/>
          <cell r="N160">
            <v>0.12322635158054962</v>
          </cell>
          <cell r="O160">
            <v>0</v>
          </cell>
          <cell r="P160">
            <v>0.12322635158054962</v>
          </cell>
          <cell r="Q160">
            <v>-0.5305607399933423</v>
          </cell>
          <cell r="R160">
            <v>-0.5305607399933423</v>
          </cell>
          <cell r="S160">
            <v>-0.5305607399933423</v>
          </cell>
          <cell r="T160"/>
        </row>
        <row r="161">
          <cell r="D161"/>
          <cell r="E161">
            <v>3.7698647458243135</v>
          </cell>
          <cell r="F161">
            <v>4.0905741623626</v>
          </cell>
          <cell r="G161">
            <v>3.7698647458243135</v>
          </cell>
          <cell r="H161">
            <v>4.5440564577826432</v>
          </cell>
          <cell r="I161">
            <v>4.496642433386441</v>
          </cell>
          <cell r="J161">
            <v>5.9018217018557069</v>
          </cell>
          <cell r="K161"/>
          <cell r="M161"/>
          <cell r="N161">
            <v>0.12111029035295312</v>
          </cell>
          <cell r="O161">
            <v>0</v>
          </cell>
          <cell r="P161">
            <v>0.12111029035295312</v>
          </cell>
          <cell r="Q161">
            <v>0.18902985498063157</v>
          </cell>
          <cell r="R161">
            <v>0.18902985498063157</v>
          </cell>
          <cell r="S161">
            <v>0.18902985498063157</v>
          </cell>
          <cell r="T161"/>
        </row>
        <row r="162">
          <cell r="D162"/>
          <cell r="E162">
            <v>4.5299999999999994</v>
          </cell>
          <cell r="F162">
            <v>4.4770794392523365</v>
          </cell>
          <cell r="G162">
            <v>4.5299999999999994</v>
          </cell>
          <cell r="H162">
            <v>5.0104998522369613</v>
          </cell>
          <cell r="I162">
            <v>4.9618935989874702</v>
          </cell>
          <cell r="J162">
            <v>7.4271911215853379</v>
          </cell>
          <cell r="K162"/>
          <cell r="M162"/>
          <cell r="N162">
            <v>8.6101504344090099E-2</v>
          </cell>
          <cell r="O162">
            <v>0</v>
          </cell>
          <cell r="P162">
            <v>8.6101504344090099E-2</v>
          </cell>
          <cell r="Q162">
            <v>0.22221092604712483</v>
          </cell>
          <cell r="R162">
            <v>0.22221092604712483</v>
          </cell>
          <cell r="S162">
            <v>0.22221092604712483</v>
          </cell>
          <cell r="T162"/>
        </row>
        <row r="163">
          <cell r="D163"/>
          <cell r="E163">
            <v>5.4072017519064932</v>
          </cell>
          <cell r="F163">
            <v>5.3950794392523367</v>
          </cell>
          <cell r="G163">
            <v>5.4072017519064932</v>
          </cell>
          <cell r="H163">
            <v>4.5394777452758497</v>
          </cell>
          <cell r="I163">
            <v>4.496374086733848</v>
          </cell>
          <cell r="J163">
            <v>4.4834429891712473</v>
          </cell>
          <cell r="K163"/>
          <cell r="M163"/>
          <cell r="N163">
            <v>8.6101504344090099E-2</v>
          </cell>
          <cell r="O163">
            <v>0</v>
          </cell>
          <cell r="P163">
            <v>8.6101504344090099E-2</v>
          </cell>
          <cell r="Q163">
            <v>1.0009891564366158E-2</v>
          </cell>
          <cell r="R163">
            <v>1.0009891564366158E-2</v>
          </cell>
          <cell r="S163">
            <v>1.0009891564366158E-2</v>
          </cell>
          <cell r="T163"/>
        </row>
        <row r="164">
          <cell r="D164"/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3.0421145136275034</v>
          </cell>
          <cell r="J164">
            <v>0</v>
          </cell>
          <cell r="K164"/>
          <cell r="M164"/>
          <cell r="N164">
            <v>0</v>
          </cell>
          <cell r="O164">
            <v>0</v>
          </cell>
          <cell r="P164">
            <v>0</v>
          </cell>
          <cell r="Q164">
            <v>-0.8488041379310346</v>
          </cell>
          <cell r="R164">
            <v>-0.8488041379310346</v>
          </cell>
          <cell r="S164">
            <v>-0.8488041379310346</v>
          </cell>
          <cell r="T164"/>
        </row>
        <row r="165">
          <cell r="D165"/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7.1710028268311063</v>
          </cell>
          <cell r="J165">
            <v>0</v>
          </cell>
          <cell r="K165"/>
          <cell r="M165"/>
          <cell r="N165">
            <v>0</v>
          </cell>
          <cell r="O165">
            <v>0</v>
          </cell>
          <cell r="P165">
            <v>0</v>
          </cell>
          <cell r="Q165">
            <v>-1.0610051724137932</v>
          </cell>
          <cell r="R165">
            <v>-1.0610051724137932</v>
          </cell>
          <cell r="S165">
            <v>-1.0610051724137932</v>
          </cell>
          <cell r="T165"/>
        </row>
        <row r="166">
          <cell r="D166"/>
          <cell r="E166">
            <v>7.6904676994681056</v>
          </cell>
          <cell r="F166">
            <v>6.2948110922117406</v>
          </cell>
          <cell r="G166">
            <v>7.6904676994681056</v>
          </cell>
          <cell r="H166">
            <v>7.8409683597049877</v>
          </cell>
          <cell r="I166">
            <v>6.2190488086838158</v>
          </cell>
          <cell r="J166">
            <v>8.6727219756132818</v>
          </cell>
          <cell r="K166"/>
          <cell r="M166"/>
          <cell r="N166">
            <v>0.17832617349765473</v>
          </cell>
          <cell r="O166">
            <v>0</v>
          </cell>
          <cell r="P166">
            <v>0.17832617349765473</v>
          </cell>
          <cell r="Q166">
            <v>-0.31109441289929285</v>
          </cell>
          <cell r="R166">
            <v>-0.31109441289929285</v>
          </cell>
          <cell r="S166">
            <v>-0.31109441289929285</v>
          </cell>
          <cell r="T166"/>
        </row>
        <row r="167">
          <cell r="D167"/>
          <cell r="E167">
            <v>4.4962734508439031</v>
          </cell>
          <cell r="F167">
            <v>4.0846677018633546</v>
          </cell>
          <cell r="G167">
            <v>4.4962734508439031</v>
          </cell>
          <cell r="H167">
            <v>3.7013346841313495</v>
          </cell>
          <cell r="I167">
            <v>3.3552740384012365</v>
          </cell>
          <cell r="J167">
            <v>4.1479943547830072</v>
          </cell>
          <cell r="K167"/>
          <cell r="M167"/>
          <cell r="N167">
            <v>0.1</v>
          </cell>
          <cell r="O167">
            <v>0</v>
          </cell>
          <cell r="P167">
            <v>0.1</v>
          </cell>
          <cell r="Q167">
            <v>0.21295480603468026</v>
          </cell>
          <cell r="R167">
            <v>0.21295480603468026</v>
          </cell>
          <cell r="S167">
            <v>0.21295480603468026</v>
          </cell>
          <cell r="T167"/>
        </row>
        <row r="168">
          <cell r="D168"/>
          <cell r="E168">
            <v>4.0297903537267956</v>
          </cell>
          <cell r="F168">
            <v>4.5566223186925434</v>
          </cell>
          <cell r="G168">
            <v>4.0297903537267956</v>
          </cell>
          <cell r="H168">
            <v>3.6457012291713817</v>
          </cell>
          <cell r="I168">
            <v>4.1124807048073482</v>
          </cell>
          <cell r="J168">
            <v>4.341846481628469</v>
          </cell>
          <cell r="K168"/>
          <cell r="M168"/>
          <cell r="N168">
            <v>3.8965168054993456E-2</v>
          </cell>
          <cell r="O168">
            <v>0</v>
          </cell>
          <cell r="P168">
            <v>3.8965168054993456E-2</v>
          </cell>
          <cell r="Q168">
            <v>-5.0641157782819524E-2</v>
          </cell>
          <cell r="R168">
            <v>-5.0641157782819524E-2</v>
          </cell>
          <cell r="S168">
            <v>-5.0641157782819524E-2</v>
          </cell>
          <cell r="T168"/>
        </row>
        <row r="169">
          <cell r="D169"/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5.5749410370927412</v>
          </cell>
          <cell r="J169">
            <v>0</v>
          </cell>
          <cell r="K169"/>
          <cell r="M169"/>
          <cell r="N169">
            <v>0</v>
          </cell>
          <cell r="O169">
            <v>0</v>
          </cell>
          <cell r="P169">
            <v>0</v>
          </cell>
          <cell r="Q169">
            <v>-0.53050258620689661</v>
          </cell>
          <cell r="R169">
            <v>-0.53050258620689661</v>
          </cell>
          <cell r="S169">
            <v>-0.53050258620689661</v>
          </cell>
          <cell r="T169"/>
        </row>
        <row r="185">
          <cell r="C185" t="str">
            <v>energiedrager</v>
          </cell>
          <cell r="D185"/>
          <cell r="E185" t="str">
            <v>NEN 7120 | PEF</v>
          </cell>
          <cell r="F185" t="str">
            <v>NTA 8800 | PEF</v>
          </cell>
          <cell r="G185" t="str">
            <v>ISSO 75.3 | PEF</v>
          </cell>
          <cell r="H185" t="str">
            <v>NEN 7120 | eenh. prim</v>
          </cell>
          <cell r="I185" t="str">
            <v>NTA 8800 | eenh. prim</v>
          </cell>
          <cell r="J185" t="str">
            <v>ISSO 75.3 | eenh. prim</v>
          </cell>
          <cell r="K185"/>
          <cell r="L185"/>
          <cell r="M185"/>
          <cell r="N185" t="str">
            <v>PEF overschrijfbaar</v>
          </cell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</row>
        <row r="186">
          <cell r="C186" t="str">
            <v>aardgas</v>
          </cell>
          <cell r="D186"/>
          <cell r="E186">
            <v>1</v>
          </cell>
          <cell r="F186">
            <v>1</v>
          </cell>
          <cell r="G186">
            <v>1</v>
          </cell>
          <cell r="H186" t="str">
            <v>MJ</v>
          </cell>
          <cell r="I186" t="str">
            <v>kWh</v>
          </cell>
          <cell r="J186" t="str">
            <v>MJ</v>
          </cell>
          <cell r="K186"/>
          <cell r="M186"/>
          <cell r="N186">
            <v>0</v>
          </cell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</row>
        <row r="187">
          <cell r="C187" t="str">
            <v>elektriciteit</v>
          </cell>
          <cell r="D187"/>
          <cell r="E187">
            <v>2.56</v>
          </cell>
          <cell r="F187">
            <v>1.45</v>
          </cell>
          <cell r="G187">
            <v>2.5641025641025639</v>
          </cell>
          <cell r="H187" t="str">
            <v>MJ</v>
          </cell>
          <cell r="I187" t="str">
            <v>kWh</v>
          </cell>
          <cell r="J187" t="str">
            <v>MJ</v>
          </cell>
          <cell r="K187"/>
          <cell r="M187"/>
          <cell r="N187">
            <v>0</v>
          </cell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</row>
        <row r="188">
          <cell r="C188" t="str">
            <v>elektriciteit opgewekt</v>
          </cell>
          <cell r="D188"/>
          <cell r="E188">
            <v>2.56</v>
          </cell>
          <cell r="F188">
            <v>1.45</v>
          </cell>
          <cell r="G188">
            <v>2.5641025641025639</v>
          </cell>
          <cell r="H188" t="str">
            <v>MJ</v>
          </cell>
          <cell r="I188" t="str">
            <v>kWh</v>
          </cell>
          <cell r="J188" t="str">
            <v>MJ</v>
          </cell>
          <cell r="K188"/>
          <cell r="M188"/>
          <cell r="N188">
            <v>0</v>
          </cell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</row>
        <row r="189">
          <cell r="C189" t="str">
            <v>elektriciteit geëxporteerd</v>
          </cell>
          <cell r="D189"/>
          <cell r="E189">
            <v>2</v>
          </cell>
          <cell r="F189">
            <v>1.45</v>
          </cell>
          <cell r="G189">
            <v>2</v>
          </cell>
          <cell r="H189" t="str">
            <v>MJ</v>
          </cell>
          <cell r="I189" t="str">
            <v>kWh</v>
          </cell>
          <cell r="J189" t="str">
            <v>MJ</v>
          </cell>
          <cell r="K189"/>
          <cell r="M189"/>
          <cell r="N189">
            <v>0</v>
          </cell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</row>
        <row r="190">
          <cell r="C190" t="str">
            <v>externe warmte</v>
          </cell>
          <cell r="D190"/>
          <cell r="E190">
            <v>0.90909090909090906</v>
          </cell>
          <cell r="F190">
            <v>0.90909090909090906</v>
          </cell>
          <cell r="G190">
            <v>0.90909090909090906</v>
          </cell>
          <cell r="H190" t="str">
            <v>MJ</v>
          </cell>
          <cell r="I190" t="str">
            <v>kWh</v>
          </cell>
          <cell r="J190" t="str">
            <v>MJ</v>
          </cell>
          <cell r="K190"/>
          <cell r="M190"/>
          <cell r="N190">
            <v>1</v>
          </cell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</row>
        <row r="191">
          <cell r="C191" t="str">
            <v>externe koude</v>
          </cell>
          <cell r="D191"/>
          <cell r="E191">
            <v>0.83299999999999996</v>
          </cell>
          <cell r="F191">
            <v>3.3333333333333333E-2</v>
          </cell>
          <cell r="G191">
            <v>0.90909090909090906</v>
          </cell>
          <cell r="H191" t="str">
            <v>MJ</v>
          </cell>
          <cell r="I191" t="str">
            <v>kWh</v>
          </cell>
          <cell r="J191" t="str">
            <v>MJ</v>
          </cell>
          <cell r="K191"/>
          <cell r="M191"/>
          <cell r="N191">
            <v>1</v>
          </cell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</row>
        <row r="192">
          <cell r="C192" t="str">
            <v>hout / biomassa</v>
          </cell>
          <cell r="D192"/>
          <cell r="E192">
            <v>1</v>
          </cell>
          <cell r="F192">
            <v>1</v>
          </cell>
          <cell r="G192">
            <v>1</v>
          </cell>
          <cell r="H192" t="str">
            <v>MJ</v>
          </cell>
          <cell r="I192" t="str">
            <v>kWh</v>
          </cell>
          <cell r="J192" t="str">
            <v>MJ</v>
          </cell>
          <cell r="K192"/>
          <cell r="M192"/>
          <cell r="N192">
            <v>1</v>
          </cell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</row>
        <row r="193">
          <cell r="C193" t="str">
            <v>totaal</v>
          </cell>
          <cell r="D193"/>
          <cell r="E193" t="str">
            <v>-</v>
          </cell>
          <cell r="F193" t="str">
            <v>-</v>
          </cell>
          <cell r="G193" t="str">
            <v>-</v>
          </cell>
          <cell r="H193" t="str">
            <v>MJ</v>
          </cell>
          <cell r="I193" t="str">
            <v>kWh</v>
          </cell>
          <cell r="J193" t="str">
            <v>MJ</v>
          </cell>
          <cell r="K193"/>
          <cell r="L193"/>
          <cell r="M193"/>
          <cell r="N193" t="str">
            <v>-</v>
          </cell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</row>
        <row r="196">
          <cell r="C196" t="str">
            <v>energiedrager</v>
          </cell>
          <cell r="D196"/>
          <cell r="E196" t="str">
            <v>Enorm</v>
          </cell>
          <cell r="F196" t="str">
            <v>Uniec 2 per functie</v>
          </cell>
          <cell r="G196" t="str">
            <v>Uniec 2 finaal</v>
          </cell>
          <cell r="H196" t="str">
            <v>VABI NTA 8800</v>
          </cell>
          <cell r="I196" t="str">
            <v>Uniec 3 per functie</v>
          </cell>
          <cell r="J196" t="str">
            <v>Uniec 3 finaal</v>
          </cell>
          <cell r="K196"/>
          <cell r="L196"/>
          <cell r="M196"/>
          <cell r="N196" t="str">
            <v>VABI EPA-U</v>
          </cell>
          <cell r="O196" t="str">
            <v>Energielabel utiliteit</v>
          </cell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</row>
        <row r="197">
          <cell r="C197" t="str">
            <v>aardgas</v>
          </cell>
          <cell r="D197"/>
          <cell r="E197" t="str">
            <v>m3</v>
          </cell>
          <cell r="F197" t="str">
            <v>m3 aeq</v>
          </cell>
          <cell r="G197" t="str">
            <v>m3 aeq</v>
          </cell>
          <cell r="H197" t="str">
            <v>kWh</v>
          </cell>
          <cell r="I197" t="str">
            <v>m3 aeq</v>
          </cell>
          <cell r="J197" t="str">
            <v>m3 aeq</v>
          </cell>
          <cell r="K197"/>
          <cell r="L197"/>
          <cell r="M197"/>
          <cell r="N197" t="str">
            <v>m3</v>
          </cell>
          <cell r="O197" t="str">
            <v>m3</v>
          </cell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</row>
        <row r="198">
          <cell r="C198" t="str">
            <v>elektriciteit</v>
          </cell>
          <cell r="D198"/>
          <cell r="E198" t="str">
            <v>kWh</v>
          </cell>
          <cell r="F198" t="str">
            <v>kWh</v>
          </cell>
          <cell r="G198" t="str">
            <v>kWh</v>
          </cell>
          <cell r="H198" t="str">
            <v>kWh</v>
          </cell>
          <cell r="I198" t="str">
            <v>kWh</v>
          </cell>
          <cell r="J198" t="str">
            <v>kWh</v>
          </cell>
          <cell r="K198"/>
          <cell r="M198"/>
          <cell r="N198" t="str">
            <v>kWh</v>
          </cell>
          <cell r="O198" t="str">
            <v>kWh</v>
          </cell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</row>
        <row r="199">
          <cell r="C199" t="str">
            <v>elektriciteit opgewekt</v>
          </cell>
          <cell r="D199"/>
          <cell r="E199" t="str">
            <v>kWh</v>
          </cell>
          <cell r="F199" t="str">
            <v>kWh</v>
          </cell>
          <cell r="G199" t="str">
            <v>kWh</v>
          </cell>
          <cell r="H199" t="str">
            <v>kWh</v>
          </cell>
          <cell r="I199" t="str">
            <v>kWh</v>
          </cell>
          <cell r="J199" t="str">
            <v>kWh</v>
          </cell>
          <cell r="K199"/>
          <cell r="M199"/>
          <cell r="N199" t="str">
            <v>kWh</v>
          </cell>
          <cell r="O199" t="str">
            <v>kWh</v>
          </cell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</row>
        <row r="200">
          <cell r="C200" t="str">
            <v>elektriciteit geëxporteerd</v>
          </cell>
          <cell r="D200"/>
          <cell r="E200" t="str">
            <v>kWh</v>
          </cell>
          <cell r="F200" t="str">
            <v>kWh</v>
          </cell>
          <cell r="G200" t="str">
            <v>kWh</v>
          </cell>
          <cell r="H200" t="str">
            <v>kWh</v>
          </cell>
          <cell r="I200" t="str">
            <v>kWh</v>
          </cell>
          <cell r="J200" t="str">
            <v>kWh</v>
          </cell>
          <cell r="K200"/>
          <cell r="M200"/>
          <cell r="N200" t="str">
            <v>kWh</v>
          </cell>
          <cell r="O200" t="str">
            <v>kWh</v>
          </cell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</row>
        <row r="201">
          <cell r="C201" t="str">
            <v>externe warmte</v>
          </cell>
          <cell r="D201"/>
          <cell r="E201" t="str">
            <v>GJ</v>
          </cell>
          <cell r="F201" t="str">
            <v>GJ</v>
          </cell>
          <cell r="G201" t="str">
            <v>GJ</v>
          </cell>
          <cell r="H201" t="str">
            <v>kWh</v>
          </cell>
          <cell r="I201" t="str">
            <v>GJ</v>
          </cell>
          <cell r="J201" t="str">
            <v>GJ</v>
          </cell>
          <cell r="K201"/>
          <cell r="M201"/>
          <cell r="N201" t="str">
            <v>GJ</v>
          </cell>
          <cell r="O201" t="str">
            <v>GJ</v>
          </cell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</row>
        <row r="202">
          <cell r="C202" t="str">
            <v>externe koude</v>
          </cell>
          <cell r="D202"/>
          <cell r="E202" t="str">
            <v>GJ</v>
          </cell>
          <cell r="F202" t="str">
            <v>GJ</v>
          </cell>
          <cell r="G202" t="str">
            <v>GJ</v>
          </cell>
          <cell r="H202" t="str">
            <v>kWh</v>
          </cell>
          <cell r="I202" t="str">
            <v>GJ</v>
          </cell>
          <cell r="J202" t="str">
            <v>GJ</v>
          </cell>
          <cell r="K202"/>
          <cell r="L202"/>
          <cell r="M202"/>
          <cell r="N202" t="str">
            <v>GJ</v>
          </cell>
          <cell r="O202" t="str">
            <v>GJ</v>
          </cell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</row>
        <row r="203">
          <cell r="C203" t="str">
            <v>hout / biomassa</v>
          </cell>
          <cell r="D203"/>
          <cell r="E203" t="str">
            <v>MJ</v>
          </cell>
          <cell r="F203" t="str">
            <v>MJ</v>
          </cell>
          <cell r="G203" t="str">
            <v>MJ</v>
          </cell>
          <cell r="H203" t="str">
            <v>kWh</v>
          </cell>
          <cell r="I203" t="str">
            <v>kWh</v>
          </cell>
          <cell r="J203" t="str">
            <v>kWh</v>
          </cell>
          <cell r="K203"/>
          <cell r="M203"/>
          <cell r="N203" t="str">
            <v>MJ</v>
          </cell>
          <cell r="O203" t="str">
            <v>MJ</v>
          </cell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</row>
        <row r="204">
          <cell r="C204" t="str">
            <v>totaal</v>
          </cell>
          <cell r="D204"/>
          <cell r="E204" t="str">
            <v>-</v>
          </cell>
          <cell r="F204" t="str">
            <v>-</v>
          </cell>
          <cell r="G204" t="str">
            <v>-</v>
          </cell>
          <cell r="H204" t="str">
            <v>-</v>
          </cell>
          <cell r="I204" t="str">
            <v>-</v>
          </cell>
          <cell r="J204" t="str">
            <v>-</v>
          </cell>
          <cell r="K204"/>
          <cell r="L204"/>
          <cell r="M204"/>
          <cell r="N204" t="str">
            <v>-</v>
          </cell>
          <cell r="O204" t="str">
            <v>-</v>
          </cell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</row>
        <row r="207">
          <cell r="C207" t="str">
            <v>energiedrager</v>
          </cell>
          <cell r="D207"/>
          <cell r="E207" t="str">
            <v>Enorm</v>
          </cell>
          <cell r="F207" t="str">
            <v>Uniec 2 per functie</v>
          </cell>
          <cell r="G207" t="str">
            <v>Uniec 2 finaal</v>
          </cell>
          <cell r="H207" t="str">
            <v>VABI NTA 8800</v>
          </cell>
          <cell r="I207" t="str">
            <v>Uniec 3 per functie</v>
          </cell>
          <cell r="J207" t="str">
            <v>Uniec 3 finaal</v>
          </cell>
          <cell r="K207"/>
          <cell r="L207"/>
          <cell r="M207"/>
          <cell r="N207" t="str">
            <v>VABI EPA-U</v>
          </cell>
          <cell r="O207" t="str">
            <v>Energielabel utiliteit</v>
          </cell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</row>
        <row r="208">
          <cell r="C208" t="str">
            <v>aardgas</v>
          </cell>
          <cell r="D208"/>
          <cell r="E208">
            <v>35.17</v>
          </cell>
          <cell r="F208">
            <v>35.17</v>
          </cell>
          <cell r="G208">
            <v>35.17</v>
          </cell>
          <cell r="H208">
            <v>1</v>
          </cell>
          <cell r="I208">
            <v>9.7694444444444439</v>
          </cell>
          <cell r="J208">
            <v>9.7694444444444439</v>
          </cell>
          <cell r="K208"/>
          <cell r="M208"/>
          <cell r="N208">
            <v>35.17</v>
          </cell>
          <cell r="O208">
            <v>35.17</v>
          </cell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</row>
        <row r="209">
          <cell r="C209" t="str">
            <v>elektriciteit</v>
          </cell>
          <cell r="D209"/>
          <cell r="E209">
            <v>3.6</v>
          </cell>
          <cell r="F209">
            <v>3.6</v>
          </cell>
          <cell r="G209">
            <v>3.6</v>
          </cell>
          <cell r="H209">
            <v>1</v>
          </cell>
          <cell r="I209">
            <v>1</v>
          </cell>
          <cell r="J209">
            <v>1</v>
          </cell>
          <cell r="K209"/>
          <cell r="M209"/>
          <cell r="N209">
            <v>3.6</v>
          </cell>
          <cell r="O209">
            <v>3.6</v>
          </cell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</row>
        <row r="210">
          <cell r="C210" t="str">
            <v>elektriciteit opgewekt</v>
          </cell>
          <cell r="D210"/>
          <cell r="E210">
            <v>3.6</v>
          </cell>
          <cell r="F210">
            <v>3.6</v>
          </cell>
          <cell r="G210">
            <v>3.6</v>
          </cell>
          <cell r="H210">
            <v>1</v>
          </cell>
          <cell r="I210">
            <v>1</v>
          </cell>
          <cell r="J210">
            <v>1</v>
          </cell>
          <cell r="K210"/>
          <cell r="M210"/>
          <cell r="N210">
            <v>3.6</v>
          </cell>
          <cell r="O210">
            <v>3.6</v>
          </cell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</row>
        <row r="211">
          <cell r="C211" t="str">
            <v>elektriciteit geëxporteerd</v>
          </cell>
          <cell r="D211"/>
          <cell r="E211">
            <v>3.6</v>
          </cell>
          <cell r="F211">
            <v>3.6</v>
          </cell>
          <cell r="G211">
            <v>3.6</v>
          </cell>
          <cell r="H211">
            <v>1</v>
          </cell>
          <cell r="I211">
            <v>1</v>
          </cell>
          <cell r="J211">
            <v>1</v>
          </cell>
          <cell r="K211"/>
          <cell r="M211"/>
          <cell r="N211">
            <v>3.6</v>
          </cell>
          <cell r="O211">
            <v>3.6</v>
          </cell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</row>
        <row r="212">
          <cell r="C212" t="str">
            <v>externe warmte</v>
          </cell>
          <cell r="D212"/>
          <cell r="E212">
            <v>1000</v>
          </cell>
          <cell r="F212">
            <v>1000</v>
          </cell>
          <cell r="G212">
            <v>1000</v>
          </cell>
          <cell r="H212">
            <v>1</v>
          </cell>
          <cell r="I212">
            <v>277.77777777777777</v>
          </cell>
          <cell r="J212">
            <v>277.77777777777777</v>
          </cell>
          <cell r="K212"/>
          <cell r="M212"/>
          <cell r="N212">
            <v>1000</v>
          </cell>
          <cell r="O212">
            <v>1000</v>
          </cell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</row>
        <row r="213">
          <cell r="C213" t="str">
            <v>externe koude</v>
          </cell>
          <cell r="D213"/>
          <cell r="E213">
            <v>1000</v>
          </cell>
          <cell r="F213">
            <v>1000</v>
          </cell>
          <cell r="G213">
            <v>1000</v>
          </cell>
          <cell r="H213">
            <v>1</v>
          </cell>
          <cell r="I213">
            <v>277.77777777777777</v>
          </cell>
          <cell r="J213">
            <v>277.77777777777777</v>
          </cell>
          <cell r="K213"/>
          <cell r="M213"/>
          <cell r="N213">
            <v>1000</v>
          </cell>
          <cell r="O213">
            <v>1000</v>
          </cell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</row>
        <row r="214">
          <cell r="C214" t="str">
            <v>hout / biomassa</v>
          </cell>
          <cell r="D214"/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1</v>
          </cell>
          <cell r="J214">
            <v>1</v>
          </cell>
          <cell r="K214"/>
          <cell r="M214"/>
          <cell r="N214">
            <v>1</v>
          </cell>
          <cell r="O214">
            <v>1</v>
          </cell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</row>
        <row r="215">
          <cell r="C215" t="str">
            <v>totaal</v>
          </cell>
          <cell r="D215"/>
          <cell r="E215" t="str">
            <v>-</v>
          </cell>
          <cell r="F215" t="str">
            <v>-</v>
          </cell>
          <cell r="G215" t="str">
            <v>-</v>
          </cell>
          <cell r="H215" t="str">
            <v>-</v>
          </cell>
          <cell r="I215" t="str">
            <v>-</v>
          </cell>
          <cell r="J215" t="str">
            <v>-</v>
          </cell>
          <cell r="K215"/>
          <cell r="L215"/>
          <cell r="M215"/>
          <cell r="N215" t="str">
            <v>-</v>
          </cell>
          <cell r="O215" t="str">
            <v>-</v>
          </cell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</row>
        <row r="218">
          <cell r="C218" t="str">
            <v>energiedrager</v>
          </cell>
          <cell r="D218"/>
          <cell r="E218" t="str">
            <v>NEN 7120</v>
          </cell>
          <cell r="F218" t="str">
            <v>NEN 7120 | eenh. prim</v>
          </cell>
          <cell r="G218" t="str">
            <v>ISSO 75.3</v>
          </cell>
          <cell r="H218" t="str">
            <v>ISSO 75.3 | eenh. prim</v>
          </cell>
          <cell r="I218" t="str">
            <v>NTA 8800</v>
          </cell>
          <cell r="J218" t="str">
            <v>NTA 8800 | eenh. prim</v>
          </cell>
          <cell r="K218"/>
        </row>
        <row r="219">
          <cell r="C219" t="str">
            <v>aardgas</v>
          </cell>
          <cell r="D219"/>
          <cell r="E219">
            <v>5.0599999999999999E-2</v>
          </cell>
          <cell r="F219" t="str">
            <v>kg/MJ</v>
          </cell>
          <cell r="G219">
            <v>5.0611316462894511E-2</v>
          </cell>
          <cell r="H219" t="str">
            <v>kg/MJ</v>
          </cell>
          <cell r="I219">
            <v>0.183</v>
          </cell>
          <cell r="J219" t="str">
            <v>kg/kWh</v>
          </cell>
          <cell r="K219"/>
        </row>
        <row r="220">
          <cell r="C220" t="str">
            <v>elektriciteit</v>
          </cell>
          <cell r="D220"/>
          <cell r="E220">
            <v>0.15692800000000001</v>
          </cell>
          <cell r="F220" t="str">
            <v>kg/MJ</v>
          </cell>
          <cell r="G220">
            <v>0.15722222222222221</v>
          </cell>
          <cell r="H220" t="str">
            <v>kg/MJ</v>
          </cell>
          <cell r="I220">
            <v>0.34</v>
          </cell>
          <cell r="J220" t="str">
            <v>kg/kWh</v>
          </cell>
          <cell r="K220"/>
        </row>
        <row r="221">
          <cell r="C221" t="str">
            <v>elektriciteit opgewekt</v>
          </cell>
          <cell r="D221"/>
          <cell r="E221">
            <v>0.15692800000000001</v>
          </cell>
          <cell r="F221" t="str">
            <v>kg/MJ</v>
          </cell>
          <cell r="G221">
            <v>0.15722222222222221</v>
          </cell>
          <cell r="H221" t="str">
            <v>kg/MJ</v>
          </cell>
          <cell r="I221">
            <v>0.34</v>
          </cell>
          <cell r="J221" t="str">
            <v>kg/kWh</v>
          </cell>
          <cell r="K221"/>
        </row>
        <row r="222">
          <cell r="C222" t="str">
            <v>elektriciteit geëxporteerd</v>
          </cell>
          <cell r="D222"/>
          <cell r="E222">
            <v>0.15692800000000001</v>
          </cell>
          <cell r="F222" t="str">
            <v>kg/MJ</v>
          </cell>
          <cell r="G222">
            <v>0.15722222222222221</v>
          </cell>
          <cell r="H222" t="str">
            <v>kg/MJ</v>
          </cell>
          <cell r="I222">
            <v>0.34</v>
          </cell>
          <cell r="J222" t="str">
            <v>kg/kWh</v>
          </cell>
          <cell r="K222"/>
        </row>
        <row r="223">
          <cell r="C223" t="str">
            <v>externe warmte</v>
          </cell>
          <cell r="D223"/>
          <cell r="E223">
            <v>8.77E-2</v>
          </cell>
          <cell r="F223" t="str">
            <v>kg/MJ</v>
          </cell>
          <cell r="G223">
            <v>8.77E-2</v>
          </cell>
          <cell r="H223" t="str">
            <v>kg/MJ</v>
          </cell>
          <cell r="I223">
            <v>0.17</v>
          </cell>
          <cell r="J223" t="str">
            <v>kg/kWh</v>
          </cell>
          <cell r="K223"/>
        </row>
        <row r="224">
          <cell r="C224" t="str">
            <v>externe koude</v>
          </cell>
          <cell r="D224"/>
          <cell r="E224">
            <v>8.77E-2</v>
          </cell>
          <cell r="F224" t="str">
            <v>kg/MJ</v>
          </cell>
          <cell r="G224">
            <v>8.77E-2</v>
          </cell>
          <cell r="H224" t="str">
            <v>kg/MJ</v>
          </cell>
          <cell r="I224">
            <v>0.11333333333333334</v>
          </cell>
          <cell r="J224" t="str">
            <v>kg/kWh</v>
          </cell>
          <cell r="K224"/>
        </row>
        <row r="225">
          <cell r="C225" t="str">
            <v>hout / biomassa</v>
          </cell>
          <cell r="D225"/>
          <cell r="E225">
            <v>0.109</v>
          </cell>
          <cell r="F225" t="str">
            <v>kg/MJ</v>
          </cell>
          <cell r="G225">
            <v>0</v>
          </cell>
          <cell r="H225" t="str">
            <v>kg/MJ</v>
          </cell>
          <cell r="I225">
            <v>0.372</v>
          </cell>
          <cell r="J225" t="str">
            <v>kg/kWh</v>
          </cell>
          <cell r="K225"/>
        </row>
        <row r="226">
          <cell r="C226" t="str">
            <v>totaal</v>
          </cell>
          <cell r="D226"/>
          <cell r="E226">
            <v>0</v>
          </cell>
          <cell r="F226" t="str">
            <v>kg/MJ</v>
          </cell>
          <cell r="G226">
            <v>0</v>
          </cell>
          <cell r="H226" t="str">
            <v>kg/MJ</v>
          </cell>
          <cell r="I226">
            <v>0</v>
          </cell>
          <cell r="J226" t="str">
            <v>kg/kWh</v>
          </cell>
          <cell r="K226"/>
        </row>
      </sheetData>
      <sheetData sheetId="3"/>
      <sheetData sheetId="4"/>
      <sheetData sheetId="5"/>
      <sheetData sheetId="6">
        <row r="24">
          <cell r="AY24" t="str">
            <v>GPR 4.4 | nieuwbouw | woningbouw</v>
          </cell>
        </row>
        <row r="25">
          <cell r="AY25" t="str">
            <v>GPR 4.4 | nieuwbouw | woningbouw | NTA 8800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/>
          <cell r="E6"/>
          <cell r="F6"/>
        </row>
        <row r="7">
          <cell r="C7" t="str">
            <v xml:space="preserve">los of droog </v>
          </cell>
          <cell r="E7">
            <v>1</v>
          </cell>
          <cell r="F7" t="str">
            <v>los of klik-, klitteband-, magnetische verbinding</v>
          </cell>
        </row>
        <row r="8">
          <cell r="C8" t="str">
            <v>toegevoegde elementen</v>
          </cell>
          <cell r="E8">
            <v>0.8</v>
          </cell>
          <cell r="F8" t="str">
            <v>bout- en moer-, veer-, hoek-, schroefverbinding</v>
          </cell>
        </row>
        <row r="9">
          <cell r="C9" t="str">
            <v>directe integraal</v>
          </cell>
          <cell r="E9">
            <v>0.6</v>
          </cell>
          <cell r="F9" t="str">
            <v>pin-, spijkerverbinding</v>
          </cell>
        </row>
        <row r="10">
          <cell r="C10" t="str">
            <v>zachte chemisch</v>
          </cell>
          <cell r="E10">
            <v>0.2</v>
          </cell>
          <cell r="F10" t="str">
            <v>kit-, schuimverbinding (PUR)</v>
          </cell>
        </row>
        <row r="11">
          <cell r="C11" t="str">
            <v>harde chemisch</v>
          </cell>
          <cell r="E11">
            <v>0.1</v>
          </cell>
          <cell r="F11" t="str">
            <v>chemische ankers of lijm-, aanstorting-, las-, cementgebonden verbinding</v>
          </cell>
        </row>
        <row r="12">
          <cell r="C12"/>
          <cell r="E12"/>
          <cell r="F12"/>
        </row>
        <row r="16">
          <cell r="C16"/>
          <cell r="E16"/>
          <cell r="F16"/>
        </row>
        <row r="17">
          <cell r="C17" t="str">
            <v>vrij</v>
          </cell>
          <cell r="E17">
            <v>1</v>
          </cell>
          <cell r="F17" t="str">
            <v>vrij toegankelijk</v>
          </cell>
        </row>
        <row r="18">
          <cell r="C18" t="str">
            <v>extra handeling, geen schade</v>
          </cell>
          <cell r="E18">
            <v>0.8</v>
          </cell>
          <cell r="F18" t="str">
            <v>toegankelijkheid met extra handelingen die geen schade veroorzaken</v>
          </cell>
        </row>
        <row r="19">
          <cell r="C19" t="str">
            <v>extra handeling, volledig herstelbare schade</v>
          </cell>
          <cell r="E19">
            <v>0.6</v>
          </cell>
          <cell r="F19" t="str">
            <v>toegankelijkheid met extra handelingen met volledig herstelbare schade</v>
          </cell>
        </row>
        <row r="20">
          <cell r="C20" t="str">
            <v>extra handeling, gedeeltelijk herstelbare schade (meer dan 20% van de waarde)</v>
          </cell>
          <cell r="E20">
            <v>0.4</v>
          </cell>
          <cell r="F20" t="str">
            <v>toegankelijkheid met extra handelingen met gedeeltelijk herstelbare schade</v>
          </cell>
        </row>
        <row r="21">
          <cell r="C21" t="str">
            <v>niet toegankelijk, onherstelbare schade aan product of omliggende producten</v>
          </cell>
          <cell r="E21">
            <v>0.1</v>
          </cell>
          <cell r="F21" t="str">
            <v>niet toegankelijk, onherstelbare schade aan product of omliggende producten</v>
          </cell>
        </row>
        <row r="22">
          <cell r="C22"/>
          <cell r="E22"/>
          <cell r="F22"/>
        </row>
        <row r="26">
          <cell r="C26"/>
          <cell r="E26"/>
          <cell r="F26"/>
        </row>
        <row r="27">
          <cell r="C27" t="str">
            <v>geen/modulair</v>
          </cell>
          <cell r="E27">
            <v>1</v>
          </cell>
          <cell r="F27" t="str">
            <v>geen, door modulaire zonering van objecten</v>
          </cell>
        </row>
        <row r="28">
          <cell r="C28" t="str">
            <v>doorkruisingen</v>
          </cell>
          <cell r="E28">
            <v>0.4</v>
          </cell>
          <cell r="F28" t="str">
            <v>enkele doorkruisingen tussen één of meerdere objecten</v>
          </cell>
        </row>
        <row r="29">
          <cell r="C29" t="str">
            <v>integratie</v>
          </cell>
          <cell r="E29">
            <v>0.1</v>
          </cell>
          <cell r="F29" t="str">
            <v>volledige integratie van objecten</v>
          </cell>
        </row>
        <row r="30">
          <cell r="C30"/>
          <cell r="E30"/>
          <cell r="F30"/>
        </row>
        <row r="34">
          <cell r="C34"/>
          <cell r="E34"/>
          <cell r="F34"/>
        </row>
        <row r="35">
          <cell r="C35" t="str">
            <v>open</v>
          </cell>
          <cell r="E35">
            <v>1</v>
          </cell>
          <cell r="F35" t="str">
            <v>open, geen belemmering voor  (tussentijds) uitnemen van producten</v>
          </cell>
        </row>
        <row r="36">
          <cell r="C36" t="str">
            <v>overlapping</v>
          </cell>
          <cell r="E36">
            <v>0.4</v>
          </cell>
          <cell r="F36" t="str">
            <v>overlapping, gedeeltelijke belemmering voor het (tussentijds) uitnemen van producten</v>
          </cell>
        </row>
        <row r="37">
          <cell r="C37" t="str">
            <v>gesloten</v>
          </cell>
          <cell r="E37">
            <v>0.1</v>
          </cell>
          <cell r="F37" t="str">
            <v>gesloten, volledige belemmering voor het (tussentijds) uitnemen van producten</v>
          </cell>
        </row>
        <row r="38">
          <cell r="C38"/>
          <cell r="E38"/>
          <cell r="F38"/>
        </row>
        <row r="42">
          <cell r="C42"/>
          <cell r="E42"/>
          <cell r="F42"/>
        </row>
        <row r="43">
          <cell r="C43" t="str">
            <v>uitstekend</v>
          </cell>
          <cell r="E43">
            <v>1</v>
          </cell>
          <cell r="F43" t="str">
            <v>vergelijkbaar nieuwbouw</v>
          </cell>
        </row>
        <row r="44">
          <cell r="C44" t="str">
            <v>goed</v>
          </cell>
          <cell r="E44">
            <v>0.5</v>
          </cell>
          <cell r="F44" t="str">
            <v>functioneel, maar minder lang</v>
          </cell>
        </row>
        <row r="45">
          <cell r="C45" t="str">
            <v>matig/slecht</v>
          </cell>
          <cell r="E45">
            <v>0</v>
          </cell>
          <cell r="F45" t="str">
            <v>minder functioneel en/of beperkte restlevensduur (&lt;50%?)</v>
          </cell>
        </row>
        <row r="46">
          <cell r="C46"/>
          <cell r="E46"/>
          <cell r="F46"/>
        </row>
        <row r="50">
          <cell r="C50"/>
          <cell r="E50"/>
          <cell r="F50"/>
        </row>
        <row r="51">
          <cell r="C51" t="str">
            <v>oorspronkelijk</v>
          </cell>
          <cell r="E51">
            <v>0.9</v>
          </cell>
          <cell r="F51" t="str">
            <v>oorspronkelijk product (dakpan, losse schone steen)</v>
          </cell>
        </row>
        <row r="52">
          <cell r="C52" t="str">
            <v>modulair</v>
          </cell>
          <cell r="E52">
            <v>0.75</v>
          </cell>
          <cell r="F52" t="str">
            <v>modulaire maatvoering (veelvoud van 30 of 60 cm)</v>
          </cell>
        </row>
        <row r="53">
          <cell r="C53" t="str">
            <v>aanpasbaar</v>
          </cell>
          <cell r="E53">
            <v>0.5</v>
          </cell>
          <cell r="F53" t="str">
            <v>passend te maken (houten of stalen balken, houten deur)</v>
          </cell>
        </row>
        <row r="54">
          <cell r="C54" t="str">
            <v>overig</v>
          </cell>
          <cell r="E54">
            <v>0</v>
          </cell>
          <cell r="F54" t="str">
            <v>-</v>
          </cell>
        </row>
        <row r="55">
          <cell r="C55"/>
          <cell r="E55"/>
          <cell r="F55"/>
        </row>
        <row r="59">
          <cell r="C59"/>
          <cell r="F59"/>
        </row>
        <row r="60">
          <cell r="C60" t="str">
            <v>Space plan</v>
          </cell>
          <cell r="F60" t="str">
            <v>scheiding van ruimten binnen het gebouw</v>
          </cell>
        </row>
        <row r="61">
          <cell r="C61" t="str">
            <v>Services</v>
          </cell>
          <cell r="F61" t="str">
            <v>installaties</v>
          </cell>
        </row>
        <row r="62">
          <cell r="C62" t="str">
            <v>Skin</v>
          </cell>
          <cell r="F62" t="str">
            <v>gebouwschil</v>
          </cell>
        </row>
        <row r="63">
          <cell r="C63" t="str">
            <v>Structure</v>
          </cell>
          <cell r="F63" t="str">
            <v>hoofddraagconstructie</v>
          </cell>
        </row>
        <row r="64">
          <cell r="C64"/>
          <cell r="F64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9">
          <cell r="C59"/>
        </row>
        <row r="60">
          <cell r="C60" t="str">
            <v>biobased, overig</v>
          </cell>
        </row>
        <row r="61">
          <cell r="C61" t="str">
            <v>biobased, CO2-opslag</v>
          </cell>
        </row>
        <row r="62">
          <cell r="C62" t="str">
            <v>secundair, extra</v>
          </cell>
        </row>
        <row r="63">
          <cell r="C63"/>
        </row>
        <row r="66">
          <cell r="F66"/>
          <cell r="G66" t="str">
            <v>Woning en woongebouw</v>
          </cell>
          <cell r="H66" t="str">
            <v>Woongebouwen voor de zorg</v>
          </cell>
          <cell r="I66" t="str">
            <v>Kantoor</v>
          </cell>
          <cell r="J66" t="str">
            <v>Bijeenkomst</v>
          </cell>
          <cell r="K66" t="str">
            <v>Onderwijs</v>
          </cell>
          <cell r="L66" t="str">
            <v>Winkel</v>
          </cell>
          <cell r="M66" t="str">
            <v>Logies</v>
          </cell>
          <cell r="N66" t="str">
            <v>Bedrijfsgebouwen</v>
          </cell>
          <cell r="O66"/>
        </row>
        <row r="67">
          <cell r="F67" t="str">
            <v>Extra maatregelen (handhaven casco en/of gevel)Itemcode</v>
          </cell>
          <cell r="G67" t="str">
            <v>2.1.10</v>
          </cell>
          <cell r="H67" t="str">
            <v>2.1.10</v>
          </cell>
          <cell r="I67" t="str">
            <v>2.1.10</v>
          </cell>
          <cell r="J67" t="str">
            <v>2.1.10</v>
          </cell>
          <cell r="K67" t="str">
            <v>2.1.10</v>
          </cell>
          <cell r="L67" t="str">
            <v>2.1.10</v>
          </cell>
          <cell r="M67" t="str">
            <v>2.1.10</v>
          </cell>
          <cell r="N67" t="str">
            <v>2.1.10</v>
          </cell>
          <cell r="O67"/>
        </row>
        <row r="68">
          <cell r="F68" t="str">
            <v>Extra maatregelen (handhaven casco en/of gevel)Maximum</v>
          </cell>
          <cell r="G68">
            <v>21</v>
          </cell>
          <cell r="H68">
            <v>21</v>
          </cell>
          <cell r="I68">
            <v>21</v>
          </cell>
          <cell r="J68">
            <v>21</v>
          </cell>
          <cell r="K68">
            <v>21</v>
          </cell>
          <cell r="L68">
            <v>21</v>
          </cell>
          <cell r="M68">
            <v>21</v>
          </cell>
          <cell r="N68">
            <v>21</v>
          </cell>
          <cell r="O68"/>
        </row>
        <row r="69">
          <cell r="F69" t="str">
            <v>Hergebruik productenItemcode</v>
          </cell>
          <cell r="G69" t="str">
            <v>2.1.3</v>
          </cell>
          <cell r="H69" t="str">
            <v>2.1.3</v>
          </cell>
          <cell r="I69" t="str">
            <v>2.1.3</v>
          </cell>
          <cell r="J69" t="str">
            <v>2.1.3</v>
          </cell>
          <cell r="K69" t="str">
            <v>2.1.3</v>
          </cell>
          <cell r="L69" t="str">
            <v>2.1.3</v>
          </cell>
          <cell r="M69" t="str">
            <v>2.1.3</v>
          </cell>
          <cell r="N69" t="str">
            <v>2.1.3</v>
          </cell>
          <cell r="O69"/>
        </row>
        <row r="70">
          <cell r="F70" t="str">
            <v>Hergebruik productenMaximum</v>
          </cell>
          <cell r="G70">
            <v>21</v>
          </cell>
          <cell r="H70">
            <v>21</v>
          </cell>
          <cell r="I70">
            <v>21</v>
          </cell>
          <cell r="J70">
            <v>21</v>
          </cell>
          <cell r="K70">
            <v>21</v>
          </cell>
          <cell r="L70">
            <v>21</v>
          </cell>
          <cell r="M70">
            <v>21</v>
          </cell>
          <cell r="N70">
            <v>21</v>
          </cell>
          <cell r="O70"/>
        </row>
        <row r="71">
          <cell r="F71" t="str">
            <v>Circulaire materialen ('secundair, extra')Itemcode</v>
          </cell>
          <cell r="G71" t="str">
            <v>2.1.4</v>
          </cell>
          <cell r="H71" t="str">
            <v>2.1.4</v>
          </cell>
          <cell r="I71" t="str">
            <v>2.1.4</v>
          </cell>
          <cell r="J71" t="str">
            <v>2.1.4</v>
          </cell>
          <cell r="K71" t="str">
            <v>2.1.4</v>
          </cell>
          <cell r="L71" t="str">
            <v>2.1.4</v>
          </cell>
          <cell r="M71" t="str">
            <v>2.1.4</v>
          </cell>
          <cell r="N71" t="str">
            <v>2.1.4</v>
          </cell>
          <cell r="O71"/>
        </row>
        <row r="72">
          <cell r="F72" t="str">
            <v>Circulaire materialen ('secundair, extra')Maximum</v>
          </cell>
          <cell r="G72">
            <v>2.1428571428571429E-2</v>
          </cell>
          <cell r="H72">
            <v>2.1428571428571429E-2</v>
          </cell>
          <cell r="I72">
            <v>2.1428571428571429E-2</v>
          </cell>
          <cell r="J72">
            <v>2.1428571428571429E-2</v>
          </cell>
          <cell r="K72">
            <v>2.1428571428571429E-2</v>
          </cell>
          <cell r="L72">
            <v>2.1428571428571429E-2</v>
          </cell>
          <cell r="M72">
            <v>2.1428571428571429E-2</v>
          </cell>
          <cell r="N72">
            <v>2.1428571428571429E-2</v>
          </cell>
          <cell r="O72"/>
        </row>
        <row r="73">
          <cell r="F73" t="str">
            <v>Circulaire materialen ('biobased CO2-opslag'+'biobased overig')Itemcode</v>
          </cell>
          <cell r="G73" t="str">
            <v>2.1.4</v>
          </cell>
          <cell r="H73" t="str">
            <v>2.1.4</v>
          </cell>
          <cell r="I73" t="str">
            <v>2.1.4</v>
          </cell>
          <cell r="J73" t="str">
            <v>2.1.4</v>
          </cell>
          <cell r="K73" t="str">
            <v>2.1.4</v>
          </cell>
          <cell r="L73" t="str">
            <v>2.1.4</v>
          </cell>
          <cell r="M73" t="str">
            <v>2.1.4</v>
          </cell>
          <cell r="N73" t="str">
            <v>2.1.4</v>
          </cell>
          <cell r="O73"/>
        </row>
        <row r="74">
          <cell r="F74" t="str">
            <v>Circulaire materialen ('biobased CO2-opslag'+'biobased overig')Maximum</v>
          </cell>
          <cell r="G74">
            <v>0.12857142857142856</v>
          </cell>
          <cell r="H74">
            <v>0.12857142857142856</v>
          </cell>
          <cell r="I74">
            <v>0.12857142857142856</v>
          </cell>
          <cell r="J74">
            <v>0.12857142857142856</v>
          </cell>
          <cell r="K74">
            <v>0.12857142857142856</v>
          </cell>
          <cell r="L74">
            <v>0.12857142857142856</v>
          </cell>
          <cell r="M74">
            <v>0.12857142857142856</v>
          </cell>
          <cell r="N74">
            <v>0.12857142857142856</v>
          </cell>
          <cell r="O74"/>
        </row>
        <row r="75">
          <cell r="F75" t="str">
            <v>Hout uit duurzaam beheerde bossenItemcode</v>
          </cell>
          <cell r="G75" t="str">
            <v>2.1.5</v>
          </cell>
          <cell r="H75" t="str">
            <v>2.1.5</v>
          </cell>
          <cell r="I75" t="str">
            <v>2.1.5</v>
          </cell>
          <cell r="J75" t="str">
            <v>2.1.5</v>
          </cell>
          <cell r="K75" t="str">
            <v>2.1.5</v>
          </cell>
          <cell r="L75" t="str">
            <v>2.1.5</v>
          </cell>
          <cell r="M75" t="str">
            <v>2.1.5</v>
          </cell>
          <cell r="N75" t="str">
            <v>2.1.5</v>
          </cell>
          <cell r="O75"/>
        </row>
        <row r="76">
          <cell r="F76" t="str">
            <v>Hout uit duurzaam beheerde bossenMaximum</v>
          </cell>
          <cell r="G76">
            <v>14</v>
          </cell>
          <cell r="H76">
            <v>14</v>
          </cell>
          <cell r="I76">
            <v>14</v>
          </cell>
          <cell r="J76">
            <v>14</v>
          </cell>
          <cell r="K76">
            <v>14</v>
          </cell>
          <cell r="L76">
            <v>14</v>
          </cell>
          <cell r="M76">
            <v>14</v>
          </cell>
          <cell r="N76">
            <v>14</v>
          </cell>
          <cell r="O76"/>
        </row>
        <row r="77">
          <cell r="F77" t="str">
            <v>BENG 3 - indicatorItemcode</v>
          </cell>
          <cell r="G77" t="str">
            <v>1.1</v>
          </cell>
          <cell r="H77" t="str">
            <v>1.1</v>
          </cell>
          <cell r="I77" t="str">
            <v>1.1</v>
          </cell>
          <cell r="J77" t="str">
            <v>1.1</v>
          </cell>
          <cell r="K77" t="str">
            <v>1.1</v>
          </cell>
          <cell r="L77" t="str">
            <v>1.1</v>
          </cell>
          <cell r="M77" t="str">
            <v>1.1</v>
          </cell>
          <cell r="N77" t="str">
            <v>1.1</v>
          </cell>
          <cell r="O77"/>
        </row>
        <row r="78">
          <cell r="F78" t="str">
            <v>BENG 3 - indicatorMaximum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/>
        </row>
        <row r="79">
          <cell r="F79" t="str">
            <v>Circulair watergebruikItemcode</v>
          </cell>
          <cell r="G79" t="str">
            <v>2.2.6</v>
          </cell>
          <cell r="H79" t="str">
            <v>2.2.7</v>
          </cell>
          <cell r="I79" t="str">
            <v>2.2.7</v>
          </cell>
          <cell r="J79" t="str">
            <v>2.2.7</v>
          </cell>
          <cell r="K79" t="str">
            <v>2.2.7</v>
          </cell>
          <cell r="L79" t="str">
            <v>2.2.8</v>
          </cell>
          <cell r="M79" t="str">
            <v>2.2.7</v>
          </cell>
          <cell r="N79" t="str">
            <v>2.2.7</v>
          </cell>
          <cell r="O79"/>
        </row>
        <row r="80">
          <cell r="F80" t="str">
            <v>Circulair watergebruikMaximum</v>
          </cell>
          <cell r="G80">
            <v>18</v>
          </cell>
          <cell r="H80">
            <v>7</v>
          </cell>
          <cell r="I80">
            <v>10</v>
          </cell>
          <cell r="J80">
            <v>10</v>
          </cell>
          <cell r="K80">
            <v>10</v>
          </cell>
          <cell r="L80">
            <v>7</v>
          </cell>
          <cell r="M80">
            <v>8</v>
          </cell>
          <cell r="N80">
            <v>8</v>
          </cell>
          <cell r="O80"/>
        </row>
        <row r="81">
          <cell r="F81" t="str">
            <v>Duurzaamheidsprestatie (DPG)Itemcode</v>
          </cell>
          <cell r="G81" t="str">
            <v>E&amp;M</v>
          </cell>
          <cell r="H81" t="str">
            <v>E&amp;M</v>
          </cell>
          <cell r="I81" t="str">
            <v>E&amp;M</v>
          </cell>
          <cell r="J81" t="str">
            <v>E&amp;M</v>
          </cell>
          <cell r="K81" t="str">
            <v>E&amp;M</v>
          </cell>
          <cell r="L81" t="str">
            <v>E&amp;M</v>
          </cell>
          <cell r="M81" t="str">
            <v>E&amp;M</v>
          </cell>
          <cell r="N81" t="str">
            <v>-</v>
          </cell>
          <cell r="O81"/>
        </row>
        <row r="82">
          <cell r="F82" t="str">
            <v>Lange gebouwlevensduurItemcode</v>
          </cell>
          <cell r="G82" t="str">
            <v>2.1.7</v>
          </cell>
          <cell r="H82" t="str">
            <v>2.1.7</v>
          </cell>
          <cell r="I82" t="str">
            <v>2.1.7</v>
          </cell>
          <cell r="J82" t="str">
            <v>2.1.7</v>
          </cell>
          <cell r="K82" t="str">
            <v>2.1.7</v>
          </cell>
          <cell r="L82" t="str">
            <v>2.1.7</v>
          </cell>
          <cell r="M82" t="str">
            <v>2.1.7</v>
          </cell>
          <cell r="N82" t="str">
            <v>2.1.7</v>
          </cell>
          <cell r="O82"/>
        </row>
        <row r="83">
          <cell r="F83" t="str">
            <v>Lange gebouwlevensduurMaximum</v>
          </cell>
          <cell r="G83">
            <v>21</v>
          </cell>
          <cell r="H83">
            <v>21</v>
          </cell>
          <cell r="I83">
            <v>21</v>
          </cell>
          <cell r="J83">
            <v>21</v>
          </cell>
          <cell r="K83">
            <v>21</v>
          </cell>
          <cell r="L83">
            <v>21</v>
          </cell>
          <cell r="M83">
            <v>21</v>
          </cell>
          <cell r="N83">
            <v>21</v>
          </cell>
          <cell r="O83"/>
        </row>
        <row r="84">
          <cell r="F84" t="str">
            <v>Robuuste uitvoering of detaillering bij gevoelige elementenItemcode</v>
          </cell>
          <cell r="G84" t="str">
            <v>2.1.6</v>
          </cell>
          <cell r="H84" t="str">
            <v>2.1.6</v>
          </cell>
          <cell r="I84" t="str">
            <v>2.1.6</v>
          </cell>
          <cell r="J84" t="str">
            <v>2.1.6</v>
          </cell>
          <cell r="K84" t="str">
            <v>2.1.6</v>
          </cell>
          <cell r="L84" t="str">
            <v>2.1.6</v>
          </cell>
          <cell r="M84" t="str">
            <v>2.1.6</v>
          </cell>
          <cell r="N84" t="str">
            <v>2.1.6</v>
          </cell>
          <cell r="O84"/>
        </row>
        <row r="85">
          <cell r="F85" t="str">
            <v>Robuuste uitvoering of detaillering bij gevoelige elementenMaximum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2</v>
          </cell>
          <cell r="M85">
            <v>2</v>
          </cell>
          <cell r="N85">
            <v>2</v>
          </cell>
          <cell r="O85"/>
        </row>
        <row r="86">
          <cell r="F86" t="str">
            <v>Eenvoudig aanpasbare elementenItemcode</v>
          </cell>
          <cell r="G86" t="str">
            <v>2.1.6</v>
          </cell>
          <cell r="H86" t="str">
            <v>2.1.6</v>
          </cell>
          <cell r="I86" t="str">
            <v>2.1.6</v>
          </cell>
          <cell r="J86" t="str">
            <v>2.1.6</v>
          </cell>
          <cell r="K86" t="str">
            <v>2.1.6</v>
          </cell>
          <cell r="L86" t="str">
            <v>2.1.6</v>
          </cell>
          <cell r="M86" t="str">
            <v>2.1.6</v>
          </cell>
          <cell r="N86" t="str">
            <v>2.1.6</v>
          </cell>
          <cell r="O86"/>
        </row>
        <row r="87">
          <cell r="F87" t="str">
            <v>Eenvoudig aanpasbare elementenMaximum</v>
          </cell>
          <cell r="G87">
            <v>2</v>
          </cell>
          <cell r="H87">
            <v>2</v>
          </cell>
          <cell r="I87">
            <v>2</v>
          </cell>
          <cell r="J87">
            <v>2</v>
          </cell>
          <cell r="K87">
            <v>2</v>
          </cell>
          <cell r="L87">
            <v>2</v>
          </cell>
          <cell r="M87">
            <v>2</v>
          </cell>
          <cell r="N87">
            <v>2</v>
          </cell>
          <cell r="O87"/>
        </row>
        <row r="88">
          <cell r="F88" t="str">
            <v>Ontkoppeling lagen Brand (afwijkende levensduur)Itemcode</v>
          </cell>
          <cell r="G88" t="str">
            <v>2.1.8</v>
          </cell>
          <cell r="H88" t="str">
            <v>2.1.8</v>
          </cell>
          <cell r="I88" t="str">
            <v>2.1.8</v>
          </cell>
          <cell r="J88" t="str">
            <v>2.1.8</v>
          </cell>
          <cell r="K88" t="str">
            <v>2.1.8</v>
          </cell>
          <cell r="L88" t="str">
            <v>2.1.8</v>
          </cell>
          <cell r="M88" t="str">
            <v>2.1.8</v>
          </cell>
          <cell r="N88" t="str">
            <v>2.1.8</v>
          </cell>
          <cell r="O88"/>
        </row>
        <row r="89">
          <cell r="F89" t="str">
            <v>Ontkoppeling lagen Brand (afwijkende levensduur)Maximum</v>
          </cell>
          <cell r="G89">
            <v>21</v>
          </cell>
          <cell r="H89">
            <v>21</v>
          </cell>
          <cell r="I89">
            <v>21</v>
          </cell>
          <cell r="J89">
            <v>21</v>
          </cell>
          <cell r="K89">
            <v>21</v>
          </cell>
          <cell r="L89">
            <v>21</v>
          </cell>
          <cell r="M89">
            <v>21</v>
          </cell>
          <cell r="N89">
            <v>21</v>
          </cell>
          <cell r="O89"/>
        </row>
        <row r="90">
          <cell r="F90" t="str">
            <v>Wateroverlast en droogteItemcode</v>
          </cell>
          <cell r="G90" t="str">
            <v>5.3.2</v>
          </cell>
          <cell r="H90" t="str">
            <v>5.3.2</v>
          </cell>
          <cell r="I90" t="str">
            <v>5.3.2</v>
          </cell>
          <cell r="J90" t="str">
            <v>5.3.2</v>
          </cell>
          <cell r="K90" t="str">
            <v>5.3.2</v>
          </cell>
          <cell r="L90" t="str">
            <v>5.3.2</v>
          </cell>
          <cell r="M90" t="str">
            <v>5.3.2</v>
          </cell>
          <cell r="N90" t="str">
            <v>5.3.2</v>
          </cell>
          <cell r="O90"/>
        </row>
        <row r="91">
          <cell r="F91" t="str">
            <v>Wateroverlast en droogteMaximum</v>
          </cell>
          <cell r="G91">
            <v>44</v>
          </cell>
          <cell r="H91">
            <v>44</v>
          </cell>
          <cell r="I91">
            <v>44</v>
          </cell>
          <cell r="J91">
            <v>44</v>
          </cell>
          <cell r="K91">
            <v>44</v>
          </cell>
          <cell r="L91">
            <v>44</v>
          </cell>
          <cell r="M91">
            <v>44</v>
          </cell>
          <cell r="N91">
            <v>44</v>
          </cell>
          <cell r="O91"/>
        </row>
        <row r="92">
          <cell r="F92" t="str">
            <v>Prefab bouwsysteemItemcode</v>
          </cell>
          <cell r="G92" t="str">
            <v>2.1.6</v>
          </cell>
          <cell r="H92" t="str">
            <v>2.1.6</v>
          </cell>
          <cell r="I92" t="str">
            <v>2.1.6</v>
          </cell>
          <cell r="J92" t="str">
            <v>2.1.6</v>
          </cell>
          <cell r="K92" t="str">
            <v>2.1.6</v>
          </cell>
          <cell r="L92" t="str">
            <v>2.1.6</v>
          </cell>
          <cell r="M92" t="str">
            <v>2.1.6</v>
          </cell>
          <cell r="N92" t="str">
            <v>2.1.6</v>
          </cell>
          <cell r="O92"/>
        </row>
        <row r="93">
          <cell r="F93" t="str">
            <v>Prefab bouwsysteemMaximum</v>
          </cell>
          <cell r="G93">
            <v>2</v>
          </cell>
          <cell r="H93">
            <v>2</v>
          </cell>
          <cell r="I93">
            <v>2</v>
          </cell>
          <cell r="J93">
            <v>2</v>
          </cell>
          <cell r="K93">
            <v>2</v>
          </cell>
          <cell r="L93">
            <v>2</v>
          </cell>
          <cell r="M93">
            <v>2</v>
          </cell>
          <cell r="N93">
            <v>2</v>
          </cell>
          <cell r="O93"/>
        </row>
        <row r="94">
          <cell r="F94" t="str">
            <v>Ontkoppeling lagen Brand (afwijkende levensduur)Itemcode</v>
          </cell>
          <cell r="G94" t="str">
            <v>2.1.8</v>
          </cell>
          <cell r="H94" t="str">
            <v>2.1.8</v>
          </cell>
          <cell r="I94" t="str">
            <v>2.1.8</v>
          </cell>
          <cell r="J94" t="str">
            <v>2.1.8</v>
          </cell>
          <cell r="K94" t="str">
            <v>2.1.8</v>
          </cell>
          <cell r="L94" t="str">
            <v>2.1.8</v>
          </cell>
          <cell r="M94" t="str">
            <v>2.1.8</v>
          </cell>
          <cell r="N94" t="str">
            <v>2.1.8</v>
          </cell>
          <cell r="O94"/>
        </row>
        <row r="95">
          <cell r="F95" t="str">
            <v>Ontkoppeling lagen Brand (afwijkende levensduur)Maximum</v>
          </cell>
          <cell r="G95">
            <v>21</v>
          </cell>
          <cell r="H95">
            <v>21</v>
          </cell>
          <cell r="I95">
            <v>21</v>
          </cell>
          <cell r="J95">
            <v>21</v>
          </cell>
          <cell r="K95">
            <v>21</v>
          </cell>
          <cell r="L95">
            <v>21</v>
          </cell>
          <cell r="M95">
            <v>21</v>
          </cell>
          <cell r="N95">
            <v>21</v>
          </cell>
          <cell r="O95"/>
        </row>
        <row r="96">
          <cell r="F96" t="str">
            <v>HergebruikspotentieItemcode</v>
          </cell>
          <cell r="G96" t="str">
            <v>2.1.9</v>
          </cell>
          <cell r="H96" t="str">
            <v>2.1.9</v>
          </cell>
          <cell r="I96" t="str">
            <v>2.1.9</v>
          </cell>
          <cell r="J96" t="str">
            <v>2.1.9</v>
          </cell>
          <cell r="K96" t="str">
            <v>2.1.9</v>
          </cell>
          <cell r="L96" t="str">
            <v>2.1.9</v>
          </cell>
          <cell r="M96" t="str">
            <v>2.1.9</v>
          </cell>
          <cell r="N96" t="str">
            <v>2.1.9</v>
          </cell>
          <cell r="O96"/>
        </row>
        <row r="97">
          <cell r="F97" t="str">
            <v>HergebruikspotentieMaximum</v>
          </cell>
          <cell r="G97">
            <v>28</v>
          </cell>
          <cell r="H97">
            <v>28</v>
          </cell>
          <cell r="I97">
            <v>28</v>
          </cell>
          <cell r="J97">
            <v>28</v>
          </cell>
          <cell r="K97">
            <v>28</v>
          </cell>
          <cell r="L97">
            <v>28</v>
          </cell>
          <cell r="M97">
            <v>28</v>
          </cell>
          <cell r="N97">
            <v>28</v>
          </cell>
          <cell r="O97"/>
        </row>
        <row r="100">
          <cell r="F100"/>
          <cell r="G100" t="str">
            <v>Woning en woongebouw</v>
          </cell>
          <cell r="H100" t="str">
            <v>Woongebouwen voor de zorg</v>
          </cell>
          <cell r="I100" t="str">
            <v>Kantoor</v>
          </cell>
          <cell r="J100" t="str">
            <v>Bijeenkomst</v>
          </cell>
          <cell r="K100" t="str">
            <v>Onderwijs</v>
          </cell>
          <cell r="L100" t="str">
            <v>Winkel</v>
          </cell>
          <cell r="M100" t="str">
            <v>Logies</v>
          </cell>
          <cell r="N100" t="str">
            <v>Bedrijfsgebouwen</v>
          </cell>
          <cell r="O100"/>
        </row>
        <row r="101">
          <cell r="F101" t="str">
            <v>Extra maatregelen (handhaven casco en/of gevel)Itemcode</v>
          </cell>
          <cell r="G101" t="str">
            <v>2.1.11</v>
          </cell>
          <cell r="H101" t="str">
            <v>2.1.11</v>
          </cell>
          <cell r="I101" t="str">
            <v>2.1.11</v>
          </cell>
          <cell r="J101" t="str">
            <v>2.1.11</v>
          </cell>
          <cell r="K101" t="str">
            <v>2.1.11</v>
          </cell>
          <cell r="L101" t="str">
            <v>2.1.11</v>
          </cell>
          <cell r="M101" t="str">
            <v>2.1.11</v>
          </cell>
          <cell r="N101" t="str">
            <v>2.1.11</v>
          </cell>
          <cell r="O101"/>
        </row>
        <row r="102">
          <cell r="F102" t="str">
            <v>Extra maatregelen (handhaven casco en/of gevel)Maximum</v>
          </cell>
          <cell r="G102">
            <v>21</v>
          </cell>
          <cell r="H102">
            <v>21</v>
          </cell>
          <cell r="I102">
            <v>21</v>
          </cell>
          <cell r="J102">
            <v>21</v>
          </cell>
          <cell r="K102">
            <v>21</v>
          </cell>
          <cell r="L102">
            <v>21</v>
          </cell>
          <cell r="M102">
            <v>21</v>
          </cell>
          <cell r="N102">
            <v>21</v>
          </cell>
          <cell r="O102"/>
        </row>
        <row r="103">
          <cell r="F103" t="str">
            <v>Hergebruik productenItemcode</v>
          </cell>
          <cell r="G103" t="str">
            <v>2.1.4</v>
          </cell>
          <cell r="H103" t="str">
            <v>2.1.4</v>
          </cell>
          <cell r="I103" t="str">
            <v>2.1.4</v>
          </cell>
          <cell r="J103" t="str">
            <v>2.1.4</v>
          </cell>
          <cell r="K103" t="str">
            <v>2.1.4</v>
          </cell>
          <cell r="L103" t="str">
            <v>2.1.4</v>
          </cell>
          <cell r="M103" t="str">
            <v>2.1.4</v>
          </cell>
          <cell r="N103" t="str">
            <v>2.1.4</v>
          </cell>
          <cell r="O103"/>
        </row>
        <row r="104">
          <cell r="F104" t="str">
            <v>Hergebruik productenMaximum</v>
          </cell>
          <cell r="G104">
            <v>21</v>
          </cell>
          <cell r="H104">
            <v>21</v>
          </cell>
          <cell r="I104">
            <v>21</v>
          </cell>
          <cell r="J104">
            <v>21</v>
          </cell>
          <cell r="K104">
            <v>21</v>
          </cell>
          <cell r="L104">
            <v>21</v>
          </cell>
          <cell r="M104">
            <v>21</v>
          </cell>
          <cell r="N104">
            <v>21</v>
          </cell>
          <cell r="O104"/>
        </row>
        <row r="105">
          <cell r="F105" t="str">
            <v>Circulaire materialen ('secundair, extra')Itemcode</v>
          </cell>
          <cell r="G105" t="str">
            <v>2.1.5</v>
          </cell>
          <cell r="H105" t="str">
            <v>2.1.5</v>
          </cell>
          <cell r="I105" t="str">
            <v>2.1.5</v>
          </cell>
          <cell r="J105" t="str">
            <v>2.1.5</v>
          </cell>
          <cell r="K105" t="str">
            <v>2.1.5</v>
          </cell>
          <cell r="L105" t="str">
            <v>2.1.5</v>
          </cell>
          <cell r="M105" t="str">
            <v>2.1.5</v>
          </cell>
          <cell r="N105" t="str">
            <v>2.1.5</v>
          </cell>
          <cell r="O105"/>
        </row>
        <row r="106">
          <cell r="F106" t="str">
            <v>Circulaire materialen ('secundair, extra')Maximum</v>
          </cell>
          <cell r="G106">
            <v>2.1428571428571429E-2</v>
          </cell>
          <cell r="H106">
            <v>2.1428571428571429E-2</v>
          </cell>
          <cell r="I106">
            <v>2.1428571428571429E-2</v>
          </cell>
          <cell r="J106">
            <v>2.1428571428571429E-2</v>
          </cell>
          <cell r="K106">
            <v>2.1428571428571429E-2</v>
          </cell>
          <cell r="L106">
            <v>2.1428571428571429E-2</v>
          </cell>
          <cell r="M106">
            <v>2.1428571428571429E-2</v>
          </cell>
          <cell r="N106">
            <v>2.1428571428571429E-2</v>
          </cell>
          <cell r="O106"/>
        </row>
        <row r="107">
          <cell r="F107" t="str">
            <v>Circulaire materialen ('biobased CO2-opslag'+'biobased overig')Itemcode</v>
          </cell>
          <cell r="G107" t="str">
            <v>2.1.5</v>
          </cell>
          <cell r="H107" t="str">
            <v>2.1.5</v>
          </cell>
          <cell r="I107" t="str">
            <v>2.1.5</v>
          </cell>
          <cell r="J107" t="str">
            <v>2.1.5</v>
          </cell>
          <cell r="K107" t="str">
            <v>2.1.5</v>
          </cell>
          <cell r="L107" t="str">
            <v>2.1.5</v>
          </cell>
          <cell r="M107" t="str">
            <v>2.1.5</v>
          </cell>
          <cell r="N107" t="str">
            <v>2.1.5</v>
          </cell>
          <cell r="O107"/>
        </row>
        <row r="108">
          <cell r="F108" t="str">
            <v>Circulaire materialen ('biobased CO2-opslag'+'biobased overig')Maximum</v>
          </cell>
          <cell r="G108">
            <v>0.12857142857142856</v>
          </cell>
          <cell r="H108">
            <v>0.12857142857142856</v>
          </cell>
          <cell r="I108">
            <v>0.12857142857142856</v>
          </cell>
          <cell r="J108">
            <v>0.12857142857142856</v>
          </cell>
          <cell r="K108">
            <v>0.12857142857142856</v>
          </cell>
          <cell r="L108">
            <v>0.12857142857142856</v>
          </cell>
          <cell r="M108">
            <v>0.12857142857142856</v>
          </cell>
          <cell r="N108">
            <v>0.12857142857142856</v>
          </cell>
          <cell r="O108"/>
        </row>
        <row r="109">
          <cell r="F109" t="str">
            <v>Hout uit duurzaam beheerde bossenItemcode</v>
          </cell>
          <cell r="G109" t="str">
            <v>2.1.6</v>
          </cell>
          <cell r="H109" t="str">
            <v>2.1.6</v>
          </cell>
          <cell r="I109" t="str">
            <v>2.1.6</v>
          </cell>
          <cell r="J109" t="str">
            <v>2.1.6</v>
          </cell>
          <cell r="K109" t="str">
            <v>2.1.6</v>
          </cell>
          <cell r="L109" t="str">
            <v>2.1.6</v>
          </cell>
          <cell r="M109" t="str">
            <v>2.1.6</v>
          </cell>
          <cell r="N109" t="str">
            <v>2.1.6</v>
          </cell>
          <cell r="O109"/>
        </row>
        <row r="110">
          <cell r="F110" t="str">
            <v>Hout uit duurzaam beheerde bossenMaximum</v>
          </cell>
          <cell r="G110">
            <v>14</v>
          </cell>
          <cell r="H110">
            <v>14</v>
          </cell>
          <cell r="I110">
            <v>14</v>
          </cell>
          <cell r="J110">
            <v>14</v>
          </cell>
          <cell r="K110">
            <v>14</v>
          </cell>
          <cell r="L110">
            <v>14</v>
          </cell>
          <cell r="M110">
            <v>14</v>
          </cell>
          <cell r="N110">
            <v>14</v>
          </cell>
          <cell r="O110"/>
        </row>
        <row r="111">
          <cell r="F111" t="str">
            <v>BENG 3 - indicatorItemcode</v>
          </cell>
          <cell r="G111" t="str">
            <v>1.1</v>
          </cell>
          <cell r="H111" t="str">
            <v>1.1</v>
          </cell>
          <cell r="I111" t="str">
            <v>1.1</v>
          </cell>
          <cell r="J111" t="str">
            <v>1.1</v>
          </cell>
          <cell r="K111" t="str">
            <v>1.1</v>
          </cell>
          <cell r="L111" t="str">
            <v>1.1</v>
          </cell>
          <cell r="M111" t="str">
            <v>1.1</v>
          </cell>
          <cell r="N111" t="str">
            <v>1.1</v>
          </cell>
          <cell r="O111"/>
        </row>
        <row r="112">
          <cell r="F112" t="str">
            <v>BENG 3 - indicatorMaximum</v>
          </cell>
          <cell r="G112">
            <v>1</v>
          </cell>
          <cell r="H112">
            <v>1</v>
          </cell>
          <cell r="I112">
            <v>1</v>
          </cell>
          <cell r="J112">
            <v>1</v>
          </cell>
          <cell r="K112">
            <v>1</v>
          </cell>
          <cell r="L112">
            <v>1</v>
          </cell>
          <cell r="M112">
            <v>1</v>
          </cell>
          <cell r="N112">
            <v>1</v>
          </cell>
          <cell r="O112"/>
        </row>
        <row r="113">
          <cell r="F113" t="str">
            <v>Circulair watergebruikItemcode</v>
          </cell>
          <cell r="G113" t="str">
            <v>2.2.6</v>
          </cell>
          <cell r="H113" t="str">
            <v>2.2.6</v>
          </cell>
          <cell r="I113" t="str">
            <v>2.2.6</v>
          </cell>
          <cell r="J113" t="str">
            <v>2.2.6</v>
          </cell>
          <cell r="K113" t="str">
            <v>2.2.6</v>
          </cell>
          <cell r="L113" t="str">
            <v>2.2.6</v>
          </cell>
          <cell r="M113" t="str">
            <v>2.2.6</v>
          </cell>
          <cell r="N113" t="str">
            <v>2.2.6</v>
          </cell>
          <cell r="O113"/>
        </row>
        <row r="114">
          <cell r="F114" t="str">
            <v>Circulair watergebruikMaximum</v>
          </cell>
          <cell r="G114">
            <v>18</v>
          </cell>
          <cell r="H114">
            <v>7</v>
          </cell>
          <cell r="I114">
            <v>10</v>
          </cell>
          <cell r="J114">
            <v>10</v>
          </cell>
          <cell r="K114">
            <v>10</v>
          </cell>
          <cell r="L114">
            <v>7</v>
          </cell>
          <cell r="M114">
            <v>8</v>
          </cell>
          <cell r="N114">
            <v>8</v>
          </cell>
          <cell r="O114"/>
        </row>
        <row r="115">
          <cell r="F115" t="str">
            <v>Duurzaamheidsprestatie (DPG)Itemcode</v>
          </cell>
          <cell r="G115" t="str">
            <v>E&amp;M</v>
          </cell>
          <cell r="H115" t="str">
            <v>E&amp;M</v>
          </cell>
          <cell r="I115" t="str">
            <v>E&amp;M</v>
          </cell>
          <cell r="J115" t="str">
            <v>E&amp;M</v>
          </cell>
          <cell r="K115" t="str">
            <v>E&amp;M</v>
          </cell>
          <cell r="L115" t="str">
            <v>E&amp;M</v>
          </cell>
          <cell r="M115" t="str">
            <v>E&amp;M</v>
          </cell>
          <cell r="N115" t="str">
            <v>-</v>
          </cell>
          <cell r="O115"/>
        </row>
        <row r="116">
          <cell r="F116" t="str">
            <v>Lange gebouwlevensduurItemcode</v>
          </cell>
          <cell r="G116" t="str">
            <v>2.1.8</v>
          </cell>
          <cell r="H116" t="str">
            <v>2.1.8</v>
          </cell>
          <cell r="I116" t="str">
            <v>2.1.8</v>
          </cell>
          <cell r="J116" t="str">
            <v>2.1.8</v>
          </cell>
          <cell r="K116" t="str">
            <v>2.1.8</v>
          </cell>
          <cell r="L116" t="str">
            <v>2.1.8</v>
          </cell>
          <cell r="M116" t="str">
            <v>2.1.8</v>
          </cell>
          <cell r="N116" t="str">
            <v>2.1.8</v>
          </cell>
          <cell r="O116"/>
        </row>
        <row r="117">
          <cell r="F117" t="str">
            <v>Lange gebouwlevensduurMaximum</v>
          </cell>
          <cell r="G117">
            <v>21</v>
          </cell>
          <cell r="H117">
            <v>21</v>
          </cell>
          <cell r="I117">
            <v>21</v>
          </cell>
          <cell r="J117">
            <v>21</v>
          </cell>
          <cell r="K117">
            <v>21</v>
          </cell>
          <cell r="L117">
            <v>21</v>
          </cell>
          <cell r="M117">
            <v>21</v>
          </cell>
          <cell r="N117">
            <v>21</v>
          </cell>
          <cell r="O117"/>
        </row>
        <row r="118">
          <cell r="F118" t="str">
            <v>Robuuste uitvoering of detaillering bij gevoelige elementenItemcode</v>
          </cell>
          <cell r="G118" t="str">
            <v>2.1.7</v>
          </cell>
          <cell r="H118" t="str">
            <v>2.1.7</v>
          </cell>
          <cell r="I118" t="str">
            <v>2.1.7</v>
          </cell>
          <cell r="J118" t="str">
            <v>2.1.7</v>
          </cell>
          <cell r="K118" t="str">
            <v>2.1.7</v>
          </cell>
          <cell r="L118" t="str">
            <v>2.1.7</v>
          </cell>
          <cell r="M118" t="str">
            <v>2.1.7</v>
          </cell>
          <cell r="N118" t="str">
            <v>2.1.7</v>
          </cell>
          <cell r="O118"/>
        </row>
        <row r="119">
          <cell r="F119" t="str">
            <v>Robuuste uitvoering of detaillering bij gevoelige elementenMaximum</v>
          </cell>
          <cell r="G119">
            <v>2</v>
          </cell>
          <cell r="H119">
            <v>2</v>
          </cell>
          <cell r="I119">
            <v>2</v>
          </cell>
          <cell r="J119">
            <v>2</v>
          </cell>
          <cell r="K119">
            <v>2</v>
          </cell>
          <cell r="L119">
            <v>2</v>
          </cell>
          <cell r="M119">
            <v>2</v>
          </cell>
          <cell r="N119">
            <v>2</v>
          </cell>
          <cell r="O119"/>
        </row>
        <row r="120">
          <cell r="F120" t="str">
            <v>Eenvoudig aanpasbare elementenItemcode</v>
          </cell>
          <cell r="G120" t="str">
            <v>2.1.7</v>
          </cell>
          <cell r="H120" t="str">
            <v>2.1.7</v>
          </cell>
          <cell r="I120" t="str">
            <v>2.1.7</v>
          </cell>
          <cell r="J120" t="str">
            <v>2.1.7</v>
          </cell>
          <cell r="K120" t="str">
            <v>2.1.7</v>
          </cell>
          <cell r="L120" t="str">
            <v>2.1.7</v>
          </cell>
          <cell r="M120" t="str">
            <v>2.1.7</v>
          </cell>
          <cell r="N120" t="str">
            <v>2.1.7</v>
          </cell>
          <cell r="O120"/>
        </row>
        <row r="121">
          <cell r="F121" t="str">
            <v>Eenvoudig aanpasbare elementenMaximum</v>
          </cell>
          <cell r="G121">
            <v>2</v>
          </cell>
          <cell r="H121">
            <v>2</v>
          </cell>
          <cell r="I121">
            <v>2</v>
          </cell>
          <cell r="J121">
            <v>2</v>
          </cell>
          <cell r="K121">
            <v>2</v>
          </cell>
          <cell r="L121">
            <v>2</v>
          </cell>
          <cell r="M121">
            <v>2</v>
          </cell>
          <cell r="N121">
            <v>2</v>
          </cell>
          <cell r="O121"/>
        </row>
        <row r="122">
          <cell r="F122" t="str">
            <v>Ontkoppeling lagen Brand (afwijkende levensduur)Itemcode</v>
          </cell>
          <cell r="G122" t="str">
            <v>2.1.9</v>
          </cell>
          <cell r="H122" t="str">
            <v>2.1.9</v>
          </cell>
          <cell r="I122" t="str">
            <v>2.1.9</v>
          </cell>
          <cell r="J122" t="str">
            <v>2.1.9</v>
          </cell>
          <cell r="K122" t="str">
            <v>2.1.9</v>
          </cell>
          <cell r="L122" t="str">
            <v>2.1.9</v>
          </cell>
          <cell r="M122" t="str">
            <v>2.1.9</v>
          </cell>
          <cell r="N122" t="str">
            <v>2.1.9</v>
          </cell>
          <cell r="O122"/>
        </row>
        <row r="123">
          <cell r="F123" t="str">
            <v>Ontkoppeling lagen Brand (afwijkende levensduur)Maximum</v>
          </cell>
          <cell r="G123">
            <v>21</v>
          </cell>
          <cell r="H123">
            <v>21</v>
          </cell>
          <cell r="I123">
            <v>21</v>
          </cell>
          <cell r="J123">
            <v>21</v>
          </cell>
          <cell r="K123">
            <v>21</v>
          </cell>
          <cell r="L123">
            <v>21</v>
          </cell>
          <cell r="M123">
            <v>21</v>
          </cell>
          <cell r="N123">
            <v>21</v>
          </cell>
          <cell r="O123"/>
        </row>
        <row r="124">
          <cell r="F124" t="str">
            <v>Wateroverlast en droogteItemcode</v>
          </cell>
          <cell r="G124" t="str">
            <v>5.3.2</v>
          </cell>
          <cell r="H124" t="str">
            <v>5.3.2</v>
          </cell>
          <cell r="I124" t="str">
            <v>5.3.2</v>
          </cell>
          <cell r="J124" t="str">
            <v>5.3.2</v>
          </cell>
          <cell r="K124" t="str">
            <v>5.3.2</v>
          </cell>
          <cell r="L124" t="str">
            <v>5.3.2</v>
          </cell>
          <cell r="M124" t="str">
            <v>5.3.2</v>
          </cell>
          <cell r="N124" t="str">
            <v>5.3.2</v>
          </cell>
          <cell r="O124"/>
        </row>
        <row r="125">
          <cell r="F125" t="str">
            <v>Wateroverlast en droogteMaximum</v>
          </cell>
          <cell r="G125">
            <v>44</v>
          </cell>
          <cell r="H125">
            <v>44</v>
          </cell>
          <cell r="I125">
            <v>44</v>
          </cell>
          <cell r="J125">
            <v>44</v>
          </cell>
          <cell r="K125">
            <v>44</v>
          </cell>
          <cell r="L125">
            <v>44</v>
          </cell>
          <cell r="M125">
            <v>44</v>
          </cell>
          <cell r="N125">
            <v>44</v>
          </cell>
          <cell r="O125"/>
        </row>
        <row r="126">
          <cell r="F126" t="str">
            <v>Prefab bouwsysteemItemcode</v>
          </cell>
          <cell r="G126" t="str">
            <v>2.1.7</v>
          </cell>
          <cell r="H126" t="str">
            <v>2.1.7</v>
          </cell>
          <cell r="I126" t="str">
            <v>2.1.7</v>
          </cell>
          <cell r="J126" t="str">
            <v>2.1.7</v>
          </cell>
          <cell r="K126" t="str">
            <v>2.1.7</v>
          </cell>
          <cell r="L126" t="str">
            <v>2.1.7</v>
          </cell>
          <cell r="M126" t="str">
            <v>2.1.7</v>
          </cell>
          <cell r="N126" t="str">
            <v>2.1.7</v>
          </cell>
          <cell r="O126"/>
        </row>
        <row r="127">
          <cell r="F127" t="str">
            <v>Prefab bouwsysteemMaximum</v>
          </cell>
          <cell r="G127">
            <v>2</v>
          </cell>
          <cell r="H127">
            <v>2</v>
          </cell>
          <cell r="I127">
            <v>2</v>
          </cell>
          <cell r="J127">
            <v>2</v>
          </cell>
          <cell r="K127">
            <v>2</v>
          </cell>
          <cell r="L127">
            <v>2</v>
          </cell>
          <cell r="M127">
            <v>2</v>
          </cell>
          <cell r="N127">
            <v>2</v>
          </cell>
          <cell r="O127"/>
        </row>
        <row r="128">
          <cell r="F128" t="str">
            <v>Ontkoppeling lagen Brand (afwijkende levensduur)Itemcode</v>
          </cell>
          <cell r="G128" t="str">
            <v>2.1.9</v>
          </cell>
          <cell r="H128" t="str">
            <v>2.1.9</v>
          </cell>
          <cell r="I128" t="str">
            <v>2.1.9</v>
          </cell>
          <cell r="J128" t="str">
            <v>2.1.9</v>
          </cell>
          <cell r="K128" t="str">
            <v>2.1.9</v>
          </cell>
          <cell r="L128" t="str">
            <v>2.1.9</v>
          </cell>
          <cell r="M128" t="str">
            <v>2.1.9</v>
          </cell>
          <cell r="N128" t="str">
            <v>2.1.9</v>
          </cell>
          <cell r="O128"/>
        </row>
        <row r="129">
          <cell r="F129" t="str">
            <v>Ontkoppeling lagen Brand (afwijkende levensduur)Maximum</v>
          </cell>
          <cell r="G129">
            <v>21</v>
          </cell>
          <cell r="H129">
            <v>21</v>
          </cell>
          <cell r="I129">
            <v>21</v>
          </cell>
          <cell r="J129">
            <v>21</v>
          </cell>
          <cell r="K129">
            <v>21</v>
          </cell>
          <cell r="L129">
            <v>21</v>
          </cell>
          <cell r="M129">
            <v>21</v>
          </cell>
          <cell r="N129">
            <v>21</v>
          </cell>
          <cell r="O129"/>
        </row>
        <row r="130">
          <cell r="F130" t="str">
            <v>HergebruikspotentieItemcode</v>
          </cell>
          <cell r="G130" t="str">
            <v>2.1.10</v>
          </cell>
          <cell r="H130" t="str">
            <v>2.1.10</v>
          </cell>
          <cell r="I130" t="str">
            <v>2.1.10</v>
          </cell>
          <cell r="J130" t="str">
            <v>2.1.10</v>
          </cell>
          <cell r="K130" t="str">
            <v>2.1.10</v>
          </cell>
          <cell r="L130" t="str">
            <v>2.1.10</v>
          </cell>
          <cell r="M130" t="str">
            <v>2.1.10</v>
          </cell>
          <cell r="N130" t="str">
            <v>2.1.10</v>
          </cell>
          <cell r="O130"/>
        </row>
        <row r="131">
          <cell r="F131" t="str">
            <v>HergebruikspotentieMaximum</v>
          </cell>
          <cell r="G131">
            <v>28</v>
          </cell>
          <cell r="H131">
            <v>28</v>
          </cell>
          <cell r="I131">
            <v>28</v>
          </cell>
          <cell r="J131">
            <v>28</v>
          </cell>
          <cell r="K131">
            <v>28</v>
          </cell>
          <cell r="L131">
            <v>28</v>
          </cell>
          <cell r="M131">
            <v>28</v>
          </cell>
          <cell r="N131">
            <v>28</v>
          </cell>
          <cell r="O131"/>
        </row>
        <row r="134">
          <cell r="F134"/>
          <cell r="G134" t="str">
            <v>Bedrijfsgebouwen</v>
          </cell>
          <cell r="H134" t="str">
            <v>Bedrijfsgebouwen</v>
          </cell>
          <cell r="I134" t="str">
            <v>Bijeenkomstgebouwen</v>
          </cell>
          <cell r="J134" t="str">
            <v>Kantoorgebouwen</v>
          </cell>
          <cell r="K134" t="str">
            <v>Logiesgebouwen</v>
          </cell>
          <cell r="L134" t="str">
            <v>Onderwijsgebouwen</v>
          </cell>
          <cell r="M134" t="str">
            <v>Sporthallen</v>
          </cell>
          <cell r="N134" t="str">
            <v>Woongebouwen</v>
          </cell>
          <cell r="O134" t="str">
            <v>Woongebouwen voor de zorg</v>
          </cell>
          <cell r="P134" t="str">
            <v>Zwembaden</v>
          </cell>
          <cell r="Q134"/>
        </row>
        <row r="135">
          <cell r="F135" t="str">
            <v>Extra maatregelen (handhaven casco en/of gevel)Itemcode</v>
          </cell>
          <cell r="G135" t="str">
            <v>2.2.7</v>
          </cell>
          <cell r="H135" t="str">
            <v>2.2.7</v>
          </cell>
          <cell r="I135" t="str">
            <v>2.2.7</v>
          </cell>
          <cell r="J135" t="str">
            <v>2.2.7</v>
          </cell>
          <cell r="K135" t="str">
            <v>2.2.7</v>
          </cell>
          <cell r="L135" t="str">
            <v>2.2.7</v>
          </cell>
          <cell r="M135" t="str">
            <v>2.2.7</v>
          </cell>
          <cell r="N135" t="str">
            <v>2.2.7</v>
          </cell>
          <cell r="O135" t="str">
            <v>2.2.7</v>
          </cell>
          <cell r="P135" t="str">
            <v>2.2.7</v>
          </cell>
          <cell r="Q135"/>
        </row>
        <row r="136">
          <cell r="F136" t="str">
            <v>Extra maatregelen (handhaven casco en/of gevel)Maximum</v>
          </cell>
          <cell r="G136">
            <v>12</v>
          </cell>
          <cell r="H136">
            <v>12</v>
          </cell>
          <cell r="I136">
            <v>14</v>
          </cell>
          <cell r="J136">
            <v>14</v>
          </cell>
          <cell r="K136">
            <v>14</v>
          </cell>
          <cell r="L136">
            <v>13</v>
          </cell>
          <cell r="M136">
            <v>12</v>
          </cell>
          <cell r="N136">
            <v>16</v>
          </cell>
          <cell r="O136">
            <v>14</v>
          </cell>
          <cell r="P136">
            <v>12</v>
          </cell>
          <cell r="Q136"/>
        </row>
        <row r="137">
          <cell r="F137" t="str">
            <v>Hergebruik productenItemcode</v>
          </cell>
          <cell r="G137" t="str">
            <v>2.2.2</v>
          </cell>
          <cell r="H137" t="str">
            <v>2.2.2</v>
          </cell>
          <cell r="I137" t="str">
            <v>2.2.2</v>
          </cell>
          <cell r="J137" t="str">
            <v>2.2.2</v>
          </cell>
          <cell r="K137" t="str">
            <v>2.2.2</v>
          </cell>
          <cell r="L137" t="str">
            <v>2.2.2</v>
          </cell>
          <cell r="M137" t="str">
            <v>2.2.2</v>
          </cell>
          <cell r="N137" t="str">
            <v>2.2.2</v>
          </cell>
          <cell r="O137" t="str">
            <v>2.2.2</v>
          </cell>
          <cell r="P137" t="str">
            <v>2.2.2</v>
          </cell>
          <cell r="Q137"/>
        </row>
        <row r="138">
          <cell r="F138" t="str">
            <v>Hergebruik productenMaximum</v>
          </cell>
          <cell r="G138">
            <v>12</v>
          </cell>
          <cell r="H138">
            <v>12</v>
          </cell>
          <cell r="I138">
            <v>14</v>
          </cell>
          <cell r="J138">
            <v>14</v>
          </cell>
          <cell r="K138">
            <v>14</v>
          </cell>
          <cell r="L138">
            <v>13</v>
          </cell>
          <cell r="M138">
            <v>12</v>
          </cell>
          <cell r="N138">
            <v>16</v>
          </cell>
          <cell r="O138">
            <v>14</v>
          </cell>
          <cell r="P138">
            <v>12</v>
          </cell>
          <cell r="Q138"/>
        </row>
        <row r="139">
          <cell r="F139" t="str">
            <v>Circulaire materialen (biobased of secundair)Itemcode</v>
          </cell>
          <cell r="G139" t="str">
            <v>2.2.3</v>
          </cell>
          <cell r="H139" t="str">
            <v>2.2.3</v>
          </cell>
          <cell r="I139" t="str">
            <v>2.2.3</v>
          </cell>
          <cell r="J139" t="str">
            <v>2.2.3</v>
          </cell>
          <cell r="K139" t="str">
            <v>2.2.3</v>
          </cell>
          <cell r="L139" t="str">
            <v>2.2.3</v>
          </cell>
          <cell r="M139" t="str">
            <v>2.2.3</v>
          </cell>
          <cell r="N139" t="str">
            <v>2.2.3</v>
          </cell>
          <cell r="O139" t="str">
            <v>2.2.3</v>
          </cell>
          <cell r="P139" t="str">
            <v>2.2.3</v>
          </cell>
          <cell r="Q139"/>
        </row>
        <row r="140">
          <cell r="F140" t="str">
            <v>Circulaire materialen (biobased of secundair)Maximum</v>
          </cell>
          <cell r="G140">
            <v>17</v>
          </cell>
          <cell r="H140">
            <v>17</v>
          </cell>
          <cell r="I140">
            <v>19</v>
          </cell>
          <cell r="J140">
            <v>19</v>
          </cell>
          <cell r="K140">
            <v>19</v>
          </cell>
          <cell r="L140">
            <v>18</v>
          </cell>
          <cell r="M140">
            <v>17</v>
          </cell>
          <cell r="N140">
            <v>21</v>
          </cell>
          <cell r="O140">
            <v>19</v>
          </cell>
          <cell r="P140">
            <v>17</v>
          </cell>
          <cell r="Q140"/>
        </row>
        <row r="141">
          <cell r="F141" t="str">
            <v>BENG 3 - indicatorItemcode</v>
          </cell>
          <cell r="G141" t="str">
            <v>1.1</v>
          </cell>
          <cell r="H141" t="str">
            <v>1.1</v>
          </cell>
          <cell r="I141" t="str">
            <v>1.1</v>
          </cell>
          <cell r="J141" t="str">
            <v>1.1</v>
          </cell>
          <cell r="K141" t="str">
            <v>1.1</v>
          </cell>
          <cell r="L141" t="str">
            <v>1.1</v>
          </cell>
          <cell r="M141" t="str">
            <v>1.1</v>
          </cell>
          <cell r="N141" t="str">
            <v>1.1</v>
          </cell>
          <cell r="O141" t="str">
            <v>1.1</v>
          </cell>
          <cell r="P141" t="str">
            <v>1.1</v>
          </cell>
          <cell r="Q141"/>
        </row>
        <row r="142">
          <cell r="F142" t="str">
            <v>BENG 3 - indicatorMaximum</v>
          </cell>
          <cell r="G142">
            <v>1</v>
          </cell>
          <cell r="H142">
            <v>1</v>
          </cell>
          <cell r="I142">
            <v>1</v>
          </cell>
          <cell r="J142">
            <v>1</v>
          </cell>
          <cell r="K142">
            <v>1</v>
          </cell>
          <cell r="L142">
            <v>1</v>
          </cell>
          <cell r="M142">
            <v>1</v>
          </cell>
          <cell r="N142">
            <v>1</v>
          </cell>
          <cell r="O142">
            <v>1</v>
          </cell>
          <cell r="P142">
            <v>1</v>
          </cell>
          <cell r="Q142"/>
        </row>
        <row r="143">
          <cell r="F143" t="str">
            <v>Circulair watergebruikItemcode</v>
          </cell>
          <cell r="G143" t="str">
            <v>2.3.7</v>
          </cell>
          <cell r="H143" t="str">
            <v>2.3.7</v>
          </cell>
          <cell r="I143" t="str">
            <v>2.3.7</v>
          </cell>
          <cell r="J143" t="str">
            <v>2.3.7</v>
          </cell>
          <cell r="K143" t="str">
            <v>2.3.7</v>
          </cell>
          <cell r="L143" t="str">
            <v>2.3.7</v>
          </cell>
          <cell r="M143" t="str">
            <v>2.3.7</v>
          </cell>
          <cell r="N143" t="str">
            <v>2.3.6</v>
          </cell>
          <cell r="O143" t="str">
            <v>2.3.7</v>
          </cell>
          <cell r="P143" t="str">
            <v>2.3.7</v>
          </cell>
          <cell r="Q143"/>
        </row>
        <row r="144">
          <cell r="F144" t="str">
            <v>Circulair watergebruikMaximum</v>
          </cell>
          <cell r="G144">
            <v>8</v>
          </cell>
          <cell r="H144">
            <v>8</v>
          </cell>
          <cell r="I144">
            <v>10</v>
          </cell>
          <cell r="J144">
            <v>12</v>
          </cell>
          <cell r="K144">
            <v>10</v>
          </cell>
          <cell r="L144">
            <v>12</v>
          </cell>
          <cell r="M144">
            <v>10</v>
          </cell>
          <cell r="N144">
            <v>10</v>
          </cell>
          <cell r="O144">
            <v>10</v>
          </cell>
          <cell r="P144">
            <v>22</v>
          </cell>
          <cell r="Q144"/>
        </row>
        <row r="145">
          <cell r="F145" t="str">
            <v>DPG-monitorItemcode</v>
          </cell>
          <cell r="G145"/>
          <cell r="H145"/>
          <cell r="I145"/>
          <cell r="J145"/>
          <cell r="K145"/>
          <cell r="L145"/>
          <cell r="M145"/>
          <cell r="N145" t="str">
            <v>0.0</v>
          </cell>
          <cell r="O145"/>
          <cell r="P145"/>
          <cell r="Q145"/>
        </row>
        <row r="146">
          <cell r="F146" t="str">
            <v>DPG-monitorC1</v>
          </cell>
          <cell r="G146" t="str">
            <v>-</v>
          </cell>
          <cell r="H146" t="str">
            <v>-</v>
          </cell>
          <cell r="I146">
            <v>10.170999999999999</v>
          </cell>
          <cell r="J146">
            <v>9.9855</v>
          </cell>
          <cell r="K146">
            <v>10.106999999999999</v>
          </cell>
          <cell r="L146">
            <v>10.092000000000001</v>
          </cell>
          <cell r="M146">
            <v>10.069000000000001</v>
          </cell>
          <cell r="N146">
            <v>10.172000000000001</v>
          </cell>
          <cell r="O146">
            <v>10.172000000000001</v>
          </cell>
          <cell r="P146">
            <v>10.14</v>
          </cell>
          <cell r="Q146"/>
        </row>
        <row r="147">
          <cell r="F147" t="str">
            <v>DPG-monitorC2</v>
          </cell>
          <cell r="G147" t="str">
            <v>-</v>
          </cell>
          <cell r="H147" t="str">
            <v>-</v>
          </cell>
          <cell r="I147">
            <v>-0.14000000000000001</v>
          </cell>
          <cell r="J147">
            <v>-0.13600000000000001</v>
          </cell>
          <cell r="K147">
            <v>-0.13600000000000001</v>
          </cell>
          <cell r="L147">
            <v>-9.6000000000000002E-2</v>
          </cell>
          <cell r="M147">
            <v>-0.11799999999999999</v>
          </cell>
          <cell r="N147">
            <v>-0.17799999999999999</v>
          </cell>
          <cell r="O147">
            <v>-0.17799999999999999</v>
          </cell>
          <cell r="P147">
            <v>-0.121</v>
          </cell>
          <cell r="Q147"/>
        </row>
        <row r="148">
          <cell r="F148" t="str">
            <v>Belasting riolering, bodem en grondwaterItemcode</v>
          </cell>
          <cell r="G148" t="str">
            <v>2.3.8</v>
          </cell>
          <cell r="H148" t="str">
            <v>2.3.8</v>
          </cell>
          <cell r="I148" t="str">
            <v>2.3.8</v>
          </cell>
          <cell r="J148" t="str">
            <v>2.3.8</v>
          </cell>
          <cell r="K148" t="str">
            <v>2.3.8</v>
          </cell>
          <cell r="L148" t="str">
            <v>2.3.8</v>
          </cell>
          <cell r="M148" t="str">
            <v>2.3.8</v>
          </cell>
          <cell r="N148" t="str">
            <v>2.3.7</v>
          </cell>
          <cell r="O148" t="str">
            <v>2.3.8</v>
          </cell>
          <cell r="P148" t="str">
            <v>2.3.8</v>
          </cell>
          <cell r="Q148"/>
        </row>
        <row r="149">
          <cell r="F149" t="str">
            <v>Belasting riolering, bodem en grondwaterMaximum</v>
          </cell>
          <cell r="G149">
            <v>36</v>
          </cell>
          <cell r="H149">
            <v>36</v>
          </cell>
          <cell r="I149">
            <v>33</v>
          </cell>
          <cell r="J149">
            <v>28</v>
          </cell>
          <cell r="K149">
            <v>22</v>
          </cell>
          <cell r="L149">
            <v>28</v>
          </cell>
          <cell r="M149">
            <v>24</v>
          </cell>
          <cell r="N149">
            <v>20</v>
          </cell>
          <cell r="O149">
            <v>19</v>
          </cell>
          <cell r="P149">
            <v>27</v>
          </cell>
          <cell r="Q149"/>
        </row>
        <row r="150">
          <cell r="F150" t="str">
            <v>Bouwmethode, afgestemd op meerdere cycliItemcode</v>
          </cell>
          <cell r="G150" t="str">
            <v>2.2.6</v>
          </cell>
          <cell r="H150" t="str">
            <v>2.2.6</v>
          </cell>
          <cell r="I150" t="str">
            <v>2.2.6</v>
          </cell>
          <cell r="J150" t="str">
            <v>2.2.6</v>
          </cell>
          <cell r="K150" t="str">
            <v>2.2.6</v>
          </cell>
          <cell r="L150" t="str">
            <v>2.2.6</v>
          </cell>
          <cell r="M150" t="str">
            <v>2.2.6</v>
          </cell>
          <cell r="N150" t="str">
            <v>2.2.6</v>
          </cell>
          <cell r="O150" t="str">
            <v>2.2.6</v>
          </cell>
          <cell r="P150" t="str">
            <v>2.2.6</v>
          </cell>
          <cell r="Q150"/>
        </row>
        <row r="151">
          <cell r="F151" t="str">
            <v>Bouwmethode, afgestemd op meerdere cycliMaximum</v>
          </cell>
          <cell r="G151">
            <v>66</v>
          </cell>
          <cell r="H151">
            <v>66</v>
          </cell>
          <cell r="I151">
            <v>57</v>
          </cell>
          <cell r="J151">
            <v>58</v>
          </cell>
          <cell r="K151">
            <v>58</v>
          </cell>
          <cell r="L151">
            <v>62</v>
          </cell>
          <cell r="M151">
            <v>66</v>
          </cell>
          <cell r="N151">
            <v>52</v>
          </cell>
          <cell r="O151">
            <v>58</v>
          </cell>
          <cell r="P151">
            <v>66</v>
          </cell>
          <cell r="Q151"/>
        </row>
        <row r="156">
          <cell r="F156"/>
          <cell r="G156" t="str">
            <v>woning vrij L</v>
          </cell>
          <cell r="H156" t="str">
            <v>hoekwoning M</v>
          </cell>
          <cell r="I156" t="str">
            <v>logieswoning</v>
          </cell>
          <cell r="J156" t="str">
            <v>tussenwon S</v>
          </cell>
          <cell r="K156" t="str">
            <v>tussenwon M</v>
          </cell>
          <cell r="L156" t="str">
            <v>won XS wg XL</v>
          </cell>
          <cell r="M156" t="str">
            <v>woongebouw M</v>
          </cell>
          <cell r="N156" t="str">
            <v>vrij &lt; 1965</v>
          </cell>
          <cell r="O156" t="str">
            <v>vrij 1965 - 1974</v>
          </cell>
          <cell r="P156" t="str">
            <v>vrij 1975 - 1991</v>
          </cell>
          <cell r="Q156" t="str">
            <v>vrij 1992 - 2005</v>
          </cell>
          <cell r="R156" t="str">
            <v>vrij 2006 - 2012</v>
          </cell>
          <cell r="S156" t="str">
            <v>vrij &gt; 2012</v>
          </cell>
          <cell r="T156" t="str">
            <v>2/1 kap &lt; 1965</v>
          </cell>
          <cell r="U156" t="str">
            <v>2/1 kap 1965 - 1974</v>
          </cell>
          <cell r="V156" t="str">
            <v>2/1 kap 1975 - 1991</v>
          </cell>
          <cell r="W156" t="str">
            <v>2/1 kap 1992 - 2005</v>
          </cell>
          <cell r="X156" t="str">
            <v>2/1 kap 2006 - 2012</v>
          </cell>
          <cell r="Y156" t="str">
            <v>2/1 kap &gt; 2012</v>
          </cell>
          <cell r="Z156" t="str">
            <v>hoek &lt; 1946</v>
          </cell>
          <cell r="AA156" t="str">
            <v>hoek 1946 - 1964</v>
          </cell>
          <cell r="AB156" t="str">
            <v>hoek 1965 - 1974</v>
          </cell>
          <cell r="AC156" t="str">
            <v>hoek 1975 - 1991</v>
          </cell>
          <cell r="AD156" t="str">
            <v>hoek 1992 - 2005</v>
          </cell>
          <cell r="AE156" t="str">
            <v>hoek 2006 - 2012</v>
          </cell>
          <cell r="AF156" t="str">
            <v>hoek &gt; 2012</v>
          </cell>
          <cell r="AG156" t="str">
            <v>tussen &lt; 1946</v>
          </cell>
          <cell r="AH156" t="str">
            <v>tussen 1946 - 1964</v>
          </cell>
          <cell r="AI156" t="str">
            <v>tussen 1965 - 1974</v>
          </cell>
          <cell r="AJ156" t="str">
            <v>tussen 1975 - 1991</v>
          </cell>
          <cell r="AK156" t="str">
            <v>tussen 1992 - 2005</v>
          </cell>
          <cell r="AL156" t="str">
            <v>tussen 2006 - 2012</v>
          </cell>
          <cell r="AM156" t="str">
            <v>tussen &gt; 2012</v>
          </cell>
          <cell r="AN156" t="str">
            <v>maisonnette &lt; 1965</v>
          </cell>
          <cell r="AO156" t="str">
            <v>maisonnette 1965 - 1974</v>
          </cell>
          <cell r="AP156" t="str">
            <v>maisonnette 1975 - 1991</v>
          </cell>
          <cell r="AQ156" t="str">
            <v>maisonnette 1992 - 2005</v>
          </cell>
          <cell r="AR156" t="str">
            <v>maisonnette 2006 - 2012</v>
          </cell>
          <cell r="AS156" t="str">
            <v>maisonnette &gt; 2012</v>
          </cell>
          <cell r="AT156" t="str">
            <v>galerij &lt; 1965</v>
          </cell>
          <cell r="AU156" t="str">
            <v>galerij 1965 - 1974</v>
          </cell>
          <cell r="AV156" t="str">
            <v>galerij 1975 - 1991</v>
          </cell>
          <cell r="AW156" t="str">
            <v>galerij 1992 - 2005</v>
          </cell>
          <cell r="AX156" t="str">
            <v>galerij 2006 - 2012</v>
          </cell>
          <cell r="AY156" t="str">
            <v>galerij &gt; 2012</v>
          </cell>
          <cell r="AZ156" t="str">
            <v>portiek &lt; 1946</v>
          </cell>
          <cell r="BA156" t="str">
            <v>portiek 1946 - 1964</v>
          </cell>
          <cell r="BB156" t="str">
            <v>portiek 1965 - 1974</v>
          </cell>
          <cell r="BC156" t="str">
            <v>portiek 1975 - 1991</v>
          </cell>
          <cell r="BD156" t="str">
            <v>portiek 1992 - 2005</v>
          </cell>
          <cell r="BE156" t="str">
            <v>portiek 2006 - 2012</v>
          </cell>
          <cell r="BF156" t="str">
            <v>portiek &gt; 2012</v>
          </cell>
          <cell r="BG156" t="str">
            <v>overig &lt; 1965</v>
          </cell>
          <cell r="BH156" t="str">
            <v>overig 1965 - 1974</v>
          </cell>
          <cell r="BI156" t="str">
            <v>overig 1975 - 1991</v>
          </cell>
          <cell r="BJ156" t="str">
            <v>overig 1992 - 2005</v>
          </cell>
          <cell r="BK156" t="str">
            <v>overig 2006 - 2012</v>
          </cell>
          <cell r="BL156" t="str">
            <v>overig &gt; 2012</v>
          </cell>
          <cell r="BM156" t="str">
            <v>bijeenkomst S</v>
          </cell>
          <cell r="BN156" t="str">
            <v>bijeenkomst M</v>
          </cell>
          <cell r="BO156" t="str">
            <v>bijeenkomst L</v>
          </cell>
          <cell r="BP156" t="str">
            <v>bijeenk. XL</v>
          </cell>
          <cell r="BQ156" t="str">
            <v>creche XXS</v>
          </cell>
          <cell r="BR156" t="str">
            <v>creche XS</v>
          </cell>
          <cell r="BS156" t="str">
            <v>creche S</v>
          </cell>
          <cell r="BT156" t="str">
            <v>gezond bed L</v>
          </cell>
          <cell r="BU156" t="str">
            <v>gezond bed XL</v>
          </cell>
          <cell r="BV156" t="str">
            <v>gezondheid S</v>
          </cell>
          <cell r="BW156" t="str">
            <v>kantoor XXS</v>
          </cell>
          <cell r="BX156" t="str">
            <v>kantoor XS</v>
          </cell>
          <cell r="BY156" t="str">
            <v>kantoor S</v>
          </cell>
          <cell r="BZ156" t="str">
            <v>kantoor M</v>
          </cell>
          <cell r="CA156" t="str">
            <v>kantoor XL 1</v>
          </cell>
          <cell r="CB156" t="str">
            <v>kantoor XL 2</v>
          </cell>
          <cell r="CC156" t="str">
            <v>logies M</v>
          </cell>
          <cell r="CD156" t="str">
            <v>school XS</v>
          </cell>
          <cell r="CE156" t="str">
            <v>school S</v>
          </cell>
          <cell r="CF156" t="str">
            <v>school M</v>
          </cell>
          <cell r="CG156" t="str">
            <v>school L</v>
          </cell>
          <cell r="CH156" t="str">
            <v>school XL</v>
          </cell>
          <cell r="CI156" t="str">
            <v>sport M</v>
          </cell>
          <cell r="CJ156" t="str">
            <v>sport L</v>
          </cell>
          <cell r="CK156" t="str">
            <v>winkel XXS</v>
          </cell>
          <cell r="CL156" t="str">
            <v>winkel XS</v>
          </cell>
          <cell r="CM156" t="str">
            <v>winkel S</v>
          </cell>
          <cell r="CN156" t="str">
            <v>winkel XL</v>
          </cell>
          <cell r="CO156"/>
        </row>
        <row r="157">
          <cell r="F157"/>
          <cell r="G157" t="str">
            <v>woning</v>
          </cell>
          <cell r="H157" t="str">
            <v>woning</v>
          </cell>
          <cell r="I157" t="str">
            <v>woning</v>
          </cell>
          <cell r="J157" t="str">
            <v>woning</v>
          </cell>
          <cell r="K157" t="str">
            <v>woning</v>
          </cell>
          <cell r="L157" t="str">
            <v>woongebouw</v>
          </cell>
          <cell r="M157" t="str">
            <v>woongebouw</v>
          </cell>
          <cell r="N157" t="str">
            <v>woning</v>
          </cell>
          <cell r="O157" t="str">
            <v>woning</v>
          </cell>
          <cell r="P157" t="str">
            <v>woning</v>
          </cell>
          <cell r="Q157" t="str">
            <v>woning</v>
          </cell>
          <cell r="R157" t="str">
            <v>woning</v>
          </cell>
          <cell r="S157" t="str">
            <v>woning</v>
          </cell>
          <cell r="T157" t="str">
            <v>woning</v>
          </cell>
          <cell r="U157" t="str">
            <v>woning</v>
          </cell>
          <cell r="V157" t="str">
            <v>woning</v>
          </cell>
          <cell r="W157" t="str">
            <v>woning</v>
          </cell>
          <cell r="X157" t="str">
            <v>woning</v>
          </cell>
          <cell r="Y157" t="str">
            <v>woning</v>
          </cell>
          <cell r="Z157" t="str">
            <v>woning</v>
          </cell>
          <cell r="AA157" t="str">
            <v>woning</v>
          </cell>
          <cell r="AB157" t="str">
            <v>woning</v>
          </cell>
          <cell r="AC157" t="str">
            <v>woning</v>
          </cell>
          <cell r="AD157" t="str">
            <v>woning</v>
          </cell>
          <cell r="AE157" t="str">
            <v>woning</v>
          </cell>
          <cell r="AF157" t="str">
            <v>woning</v>
          </cell>
          <cell r="AG157" t="str">
            <v>woning</v>
          </cell>
          <cell r="AH157" t="str">
            <v>woning</v>
          </cell>
          <cell r="AI157" t="str">
            <v>woning</v>
          </cell>
          <cell r="AJ157" t="str">
            <v>woning</v>
          </cell>
          <cell r="AK157" t="str">
            <v>woning</v>
          </cell>
          <cell r="AL157" t="str">
            <v>woning</v>
          </cell>
          <cell r="AM157" t="str">
            <v>woning</v>
          </cell>
          <cell r="AN157" t="str">
            <v>woongebouw</v>
          </cell>
          <cell r="AO157" t="str">
            <v>woongebouw</v>
          </cell>
          <cell r="AP157" t="str">
            <v>woongebouw</v>
          </cell>
          <cell r="AQ157" t="str">
            <v>woongebouw</v>
          </cell>
          <cell r="AR157" t="str">
            <v>woongebouw</v>
          </cell>
          <cell r="AS157" t="str">
            <v>woongebouw</v>
          </cell>
          <cell r="AT157" t="str">
            <v>woongebouw</v>
          </cell>
          <cell r="AU157" t="str">
            <v>woongebouw</v>
          </cell>
          <cell r="AV157" t="str">
            <v>woongebouw</v>
          </cell>
          <cell r="AW157" t="str">
            <v>woongebouw</v>
          </cell>
          <cell r="AX157" t="str">
            <v>woongebouw</v>
          </cell>
          <cell r="AY157" t="str">
            <v>woongebouw</v>
          </cell>
          <cell r="AZ157" t="str">
            <v>woongebouw</v>
          </cell>
          <cell r="BA157" t="str">
            <v>woongebouw</v>
          </cell>
          <cell r="BB157" t="str">
            <v>woongebouw</v>
          </cell>
          <cell r="BC157" t="str">
            <v>woongebouw</v>
          </cell>
          <cell r="BD157" t="str">
            <v>woongebouw</v>
          </cell>
          <cell r="BE157" t="str">
            <v>woongebouw</v>
          </cell>
          <cell r="BF157" t="str">
            <v>woongebouw</v>
          </cell>
          <cell r="BG157" t="str">
            <v>woongebouw</v>
          </cell>
          <cell r="BH157" t="str">
            <v>woongebouw</v>
          </cell>
          <cell r="BI157" t="str">
            <v>woongebouw</v>
          </cell>
          <cell r="BJ157" t="str">
            <v>woongebouw</v>
          </cell>
          <cell r="BK157" t="str">
            <v>woongebouw</v>
          </cell>
          <cell r="BL157" t="str">
            <v>woongebouw</v>
          </cell>
          <cell r="BM157" t="str">
            <v>bijeenkomst overig</v>
          </cell>
          <cell r="BN157" t="str">
            <v>bijeenkomst overig</v>
          </cell>
          <cell r="BO157" t="str">
            <v>bijeenkomst overig</v>
          </cell>
          <cell r="BP157" t="str">
            <v>bijeenkomst overig</v>
          </cell>
          <cell r="BQ157" t="str">
            <v>bijeenkomst kinderopvang</v>
          </cell>
          <cell r="BR157" t="str">
            <v>bijeenkomst kinderopvang</v>
          </cell>
          <cell r="BS157" t="str">
            <v>bijeenkomst kinderopvang</v>
          </cell>
          <cell r="BT157" t="str">
            <v>gezondheid met bed</v>
          </cell>
          <cell r="BU157" t="str">
            <v>gezondheid met bed</v>
          </cell>
          <cell r="BV157" t="str">
            <v>gezondheid overig</v>
          </cell>
          <cell r="BW157" t="str">
            <v>kantoor</v>
          </cell>
          <cell r="BX157" t="str">
            <v>kantoor</v>
          </cell>
          <cell r="BY157" t="str">
            <v>kantoor</v>
          </cell>
          <cell r="BZ157" t="str">
            <v>kantoor</v>
          </cell>
          <cell r="CA157" t="str">
            <v>kantoor</v>
          </cell>
          <cell r="CB157" t="str">
            <v>kantoor</v>
          </cell>
          <cell r="CC157" t="str">
            <v>logies</v>
          </cell>
          <cell r="CD157" t="str">
            <v>onderwijs</v>
          </cell>
          <cell r="CE157" t="str">
            <v>onderwijs</v>
          </cell>
          <cell r="CF157" t="str">
            <v>onderwijs</v>
          </cell>
          <cell r="CG157" t="str">
            <v>onderwijs</v>
          </cell>
          <cell r="CH157" t="str">
            <v>onderwijs</v>
          </cell>
          <cell r="CI157" t="str">
            <v>sport</v>
          </cell>
          <cell r="CJ157" t="str">
            <v>sport</v>
          </cell>
          <cell r="CK157" t="str">
            <v>winkel</v>
          </cell>
          <cell r="CL157" t="str">
            <v>winkel</v>
          </cell>
          <cell r="CM157" t="str">
            <v>winkel</v>
          </cell>
          <cell r="CN157" t="str">
            <v>winkel</v>
          </cell>
          <cell r="CO157"/>
        </row>
        <row r="159">
          <cell r="F159"/>
          <cell r="G159">
            <v>180.72</v>
          </cell>
          <cell r="H159">
            <v>133.32</v>
          </cell>
          <cell r="I159">
            <v>94.44</v>
          </cell>
          <cell r="J159">
            <v>110.07</v>
          </cell>
          <cell r="K159">
            <v>87.1</v>
          </cell>
          <cell r="L159">
            <v>36.709850993377479</v>
          </cell>
          <cell r="M159">
            <v>97.875757575757589</v>
          </cell>
          <cell r="N159">
            <v>153.28</v>
          </cell>
          <cell r="O159">
            <v>174.92</v>
          </cell>
          <cell r="P159">
            <v>161</v>
          </cell>
          <cell r="Q159">
            <v>178.6</v>
          </cell>
          <cell r="R159">
            <v>198.48</v>
          </cell>
          <cell r="S159">
            <v>202.45</v>
          </cell>
          <cell r="T159">
            <v>122.89</v>
          </cell>
          <cell r="U159">
            <v>133.99</v>
          </cell>
          <cell r="V159">
            <v>129.80000000000001</v>
          </cell>
          <cell r="W159">
            <v>143.9</v>
          </cell>
          <cell r="X159">
            <v>153.06</v>
          </cell>
          <cell r="Y159">
            <v>145.79</v>
          </cell>
          <cell r="Z159">
            <v>110.75</v>
          </cell>
          <cell r="AA159">
            <v>100.9</v>
          </cell>
          <cell r="AB159">
            <v>115.96</v>
          </cell>
          <cell r="AC159">
            <v>112.97</v>
          </cell>
          <cell r="AD159">
            <v>128.79</v>
          </cell>
          <cell r="AE159">
            <v>136.66999999999999</v>
          </cell>
          <cell r="AF159">
            <v>120.15</v>
          </cell>
          <cell r="AG159">
            <v>108.96</v>
          </cell>
          <cell r="AH159">
            <v>97.87</v>
          </cell>
          <cell r="AI159">
            <v>114.9</v>
          </cell>
          <cell r="AJ159">
            <v>113.6</v>
          </cell>
          <cell r="AK159">
            <v>124.45</v>
          </cell>
          <cell r="AL159">
            <v>119.13</v>
          </cell>
          <cell r="AM159">
            <v>118.1</v>
          </cell>
          <cell r="AN159">
            <v>99.347806241121447</v>
          </cell>
          <cell r="AO159">
            <v>89.195558781748076</v>
          </cell>
          <cell r="AP159">
            <v>88.490678593171893</v>
          </cell>
          <cell r="AQ159">
            <v>96.737127647949549</v>
          </cell>
          <cell r="AR159">
            <v>114.29785416569099</v>
          </cell>
          <cell r="AS159">
            <v>118.72835495402673</v>
          </cell>
          <cell r="AT159">
            <v>72.271101438698921</v>
          </cell>
          <cell r="AU159">
            <v>82.414332386363654</v>
          </cell>
          <cell r="AV159">
            <v>66.838623983527938</v>
          </cell>
          <cell r="AW159">
            <v>80.415058903252728</v>
          </cell>
          <cell r="AX159">
            <v>87.140029712260201</v>
          </cell>
          <cell r="AY159">
            <v>84.461722529190979</v>
          </cell>
          <cell r="AZ159">
            <v>63.339193957601296</v>
          </cell>
          <cell r="BA159">
            <v>68.072677572424936</v>
          </cell>
          <cell r="BB159">
            <v>79.420032271419615</v>
          </cell>
          <cell r="BC159">
            <v>68.903496353541883</v>
          </cell>
          <cell r="BD159">
            <v>85.439040137578161</v>
          </cell>
          <cell r="BE159">
            <v>76.420431205613525</v>
          </cell>
          <cell r="BF159">
            <v>80.07365951529178</v>
          </cell>
          <cell r="BG159">
            <v>68.336751645425153</v>
          </cell>
          <cell r="BH159">
            <v>76.744411907932275</v>
          </cell>
          <cell r="BI159">
            <v>68.616550706993849</v>
          </cell>
          <cell r="BJ159">
            <v>92.573181535730143</v>
          </cell>
          <cell r="BK159">
            <v>91.269219212478603</v>
          </cell>
          <cell r="BL159">
            <v>85.914058296874018</v>
          </cell>
          <cell r="BM159">
            <v>1814.9799999999998</v>
          </cell>
          <cell r="BN159">
            <v>2392.92</v>
          </cell>
          <cell r="BO159">
            <v>5036</v>
          </cell>
          <cell r="BP159">
            <v>10811.93</v>
          </cell>
          <cell r="BQ159">
            <v>82.7</v>
          </cell>
          <cell r="BR159">
            <v>158.08999999999997</v>
          </cell>
          <cell r="BS159">
            <v>1814.9799999999998</v>
          </cell>
          <cell r="BT159">
            <v>5704.88</v>
          </cell>
          <cell r="BU159">
            <v>35207.519999999997</v>
          </cell>
          <cell r="BV159">
            <v>877.48</v>
          </cell>
          <cell r="BW159">
            <v>82.7</v>
          </cell>
          <cell r="BX159">
            <v>158.08999999999997</v>
          </cell>
          <cell r="BY159">
            <v>1680.46</v>
          </cell>
          <cell r="BZ159">
            <v>4383</v>
          </cell>
          <cell r="CA159">
            <v>24631.52</v>
          </cell>
          <cell r="CB159">
            <v>24436.33</v>
          </cell>
          <cell r="CC159">
            <v>3792.4500000000003</v>
          </cell>
          <cell r="CD159">
            <v>158.08999999999997</v>
          </cell>
          <cell r="CE159">
            <v>2360</v>
          </cell>
          <cell r="CF159">
            <v>3833</v>
          </cell>
          <cell r="CG159">
            <v>8511.6</v>
          </cell>
          <cell r="CH159">
            <v>15729</v>
          </cell>
          <cell r="CI159">
            <v>3154.25</v>
          </cell>
          <cell r="CJ159">
            <v>8714.7799999999988</v>
          </cell>
          <cell r="CK159">
            <v>82.7</v>
          </cell>
          <cell r="CL159">
            <v>158.08999999999997</v>
          </cell>
          <cell r="CM159">
            <v>1553.2399999999998</v>
          </cell>
          <cell r="CN159">
            <v>23023.339999999997</v>
          </cell>
          <cell r="CO159"/>
        </row>
        <row r="161">
          <cell r="F161"/>
          <cell r="G161">
            <v>71.3</v>
          </cell>
          <cell r="H161">
            <v>48.7</v>
          </cell>
          <cell r="I161">
            <v>60.96</v>
          </cell>
          <cell r="J161">
            <v>41.42</v>
          </cell>
          <cell r="K161">
            <v>60.3</v>
          </cell>
          <cell r="L161">
            <v>4.4385761589403971</v>
          </cell>
          <cell r="M161">
            <v>17.031515151515151</v>
          </cell>
          <cell r="N161">
            <v>80.16</v>
          </cell>
          <cell r="O161">
            <v>95.9</v>
          </cell>
          <cell r="P161">
            <v>82.39</v>
          </cell>
          <cell r="Q161">
            <v>98.4</v>
          </cell>
          <cell r="R161">
            <v>91.91</v>
          </cell>
          <cell r="S161">
            <v>95.4</v>
          </cell>
          <cell r="T161">
            <v>53.834999999999994</v>
          </cell>
          <cell r="U161">
            <v>56.25</v>
          </cell>
          <cell r="V161">
            <v>56.38</v>
          </cell>
          <cell r="W161">
            <v>63.94</v>
          </cell>
          <cell r="X161">
            <v>67.28</v>
          </cell>
          <cell r="Y161">
            <v>61.51</v>
          </cell>
          <cell r="Z161">
            <v>50.25</v>
          </cell>
          <cell r="AA161">
            <v>42</v>
          </cell>
          <cell r="AB161">
            <v>49.17</v>
          </cell>
          <cell r="AC161">
            <v>48.8</v>
          </cell>
          <cell r="AD161">
            <v>57.21</v>
          </cell>
          <cell r="AE161">
            <v>56</v>
          </cell>
          <cell r="AF161">
            <v>57.2</v>
          </cell>
          <cell r="AG161">
            <v>44.09</v>
          </cell>
          <cell r="AH161">
            <v>42.269999999999996</v>
          </cell>
          <cell r="AI161">
            <v>47.18</v>
          </cell>
          <cell r="AJ161">
            <v>47.82</v>
          </cell>
          <cell r="AK161">
            <v>49.989999999999995</v>
          </cell>
          <cell r="AL161">
            <v>50.2</v>
          </cell>
          <cell r="AM161">
            <v>52.3</v>
          </cell>
          <cell r="AN161">
            <v>14.637012519708392</v>
          </cell>
          <cell r="AO161">
            <v>14.637012519708392</v>
          </cell>
          <cell r="AP161">
            <v>13.478264178335596</v>
          </cell>
          <cell r="AQ161">
            <v>13.159475717697743</v>
          </cell>
          <cell r="AR161">
            <v>13.411533508172154</v>
          </cell>
          <cell r="AS161">
            <v>16.60268541500804</v>
          </cell>
          <cell r="AT161">
            <v>11.444071035758968</v>
          </cell>
          <cell r="AU161">
            <v>12.614660785029191</v>
          </cell>
          <cell r="AV161">
            <v>10.672992597998332</v>
          </cell>
          <cell r="AW161">
            <v>10.42663495621351</v>
          </cell>
          <cell r="AX161">
            <v>12.037569198290244</v>
          </cell>
          <cell r="AY161">
            <v>15.042908282944122</v>
          </cell>
          <cell r="AZ161">
            <v>14.106124988057452</v>
          </cell>
          <cell r="BA161">
            <v>14.557225931784163</v>
          </cell>
          <cell r="BB161">
            <v>14.756064266833684</v>
          </cell>
          <cell r="BC161">
            <v>14.539646288255963</v>
          </cell>
          <cell r="BD161">
            <v>16.51201616755661</v>
          </cell>
          <cell r="BE161">
            <v>16.445112313032773</v>
          </cell>
          <cell r="BF161">
            <v>18.533105593358879</v>
          </cell>
          <cell r="BG161">
            <v>10.526952000507261</v>
          </cell>
          <cell r="BH161">
            <v>5.837040136960244</v>
          </cell>
          <cell r="BI161">
            <v>10.242089911863546</v>
          </cell>
          <cell r="BJ161">
            <v>16.150030181979581</v>
          </cell>
          <cell r="BK161">
            <v>14.86104835457485</v>
          </cell>
          <cell r="BL161">
            <v>20.539753573013755</v>
          </cell>
          <cell r="BM161">
            <v>1121</v>
          </cell>
          <cell r="BN161">
            <v>1572</v>
          </cell>
          <cell r="BO161">
            <v>2828.2</v>
          </cell>
          <cell r="BP161">
            <v>3461.79</v>
          </cell>
          <cell r="BQ161">
            <v>80.5</v>
          </cell>
          <cell r="BR161">
            <v>80.5</v>
          </cell>
          <cell r="BS161">
            <v>1121</v>
          </cell>
          <cell r="BT161">
            <v>1462.2800000000002</v>
          </cell>
          <cell r="BU161">
            <v>7237.57</v>
          </cell>
          <cell r="BV161">
            <v>589.19000000000005</v>
          </cell>
          <cell r="BW161">
            <v>80.5</v>
          </cell>
          <cell r="BX161">
            <v>80.5</v>
          </cell>
          <cell r="BY161">
            <v>568.4</v>
          </cell>
          <cell r="BZ161">
            <v>934.8</v>
          </cell>
          <cell r="CA161">
            <v>1975.8</v>
          </cell>
          <cell r="CB161">
            <v>4322</v>
          </cell>
          <cell r="CC161">
            <v>636.4</v>
          </cell>
          <cell r="CD161">
            <v>80.5</v>
          </cell>
          <cell r="CE161">
            <v>1396</v>
          </cell>
          <cell r="CF161">
            <v>2019</v>
          </cell>
          <cell r="CG161">
            <v>3596.4</v>
          </cell>
          <cell r="CH161">
            <v>2427.84</v>
          </cell>
          <cell r="CI161">
            <v>2224</v>
          </cell>
          <cell r="CJ161">
            <v>6897.64</v>
          </cell>
          <cell r="CK161">
            <v>80.5</v>
          </cell>
          <cell r="CL161">
            <v>80.5</v>
          </cell>
          <cell r="CM161">
            <v>1459.89</v>
          </cell>
          <cell r="CN161">
            <v>18590.400000000001</v>
          </cell>
          <cell r="CO161"/>
        </row>
        <row r="162">
          <cell r="F162"/>
          <cell r="G162">
            <v>178.16000000000003</v>
          </cell>
          <cell r="H162">
            <v>113.25999999999999</v>
          </cell>
          <cell r="I162">
            <v>90.039999999999978</v>
          </cell>
          <cell r="J162">
            <v>41.56</v>
          </cell>
          <cell r="K162">
            <v>54.47</v>
          </cell>
          <cell r="L162">
            <v>7.112450331125828</v>
          </cell>
          <cell r="M162">
            <v>39.976212121212122</v>
          </cell>
          <cell r="N162">
            <v>123.96</v>
          </cell>
          <cell r="O162">
            <v>124.03</v>
          </cell>
          <cell r="P162">
            <v>121.45</v>
          </cell>
          <cell r="Q162">
            <v>128.49</v>
          </cell>
          <cell r="R162">
            <v>152.69999999999999</v>
          </cell>
          <cell r="S162">
            <v>155.68</v>
          </cell>
          <cell r="T162">
            <v>85.28</v>
          </cell>
          <cell r="U162">
            <v>89.910000000000011</v>
          </cell>
          <cell r="V162">
            <v>89.22</v>
          </cell>
          <cell r="W162">
            <v>93.56</v>
          </cell>
          <cell r="X162">
            <v>103.7</v>
          </cell>
          <cell r="Y162">
            <v>95</v>
          </cell>
          <cell r="Z162">
            <v>84.81</v>
          </cell>
          <cell r="AA162">
            <v>82.02</v>
          </cell>
          <cell r="AB162">
            <v>85.6</v>
          </cell>
          <cell r="AC162">
            <v>84.95</v>
          </cell>
          <cell r="AD162">
            <v>98.68</v>
          </cell>
          <cell r="AE162">
            <v>110.98</v>
          </cell>
          <cell r="AF162">
            <v>97.72</v>
          </cell>
          <cell r="AG162">
            <v>40.54</v>
          </cell>
          <cell r="AH162">
            <v>38.21</v>
          </cell>
          <cell r="AI162">
            <v>36.86</v>
          </cell>
          <cell r="AJ162">
            <v>35.880000000000003</v>
          </cell>
          <cell r="AK162">
            <v>44.07</v>
          </cell>
          <cell r="AL162">
            <v>41.42</v>
          </cell>
          <cell r="AM162">
            <v>41.3</v>
          </cell>
          <cell r="AN162">
            <v>38.471078068655459</v>
          </cell>
          <cell r="AO162">
            <v>33.579619725565493</v>
          </cell>
          <cell r="AP162">
            <v>38.750207933311479</v>
          </cell>
          <cell r="AQ162">
            <v>33.233330679529807</v>
          </cell>
          <cell r="AR162">
            <v>60.533567336361784</v>
          </cell>
          <cell r="AS162">
            <v>55.274498977505104</v>
          </cell>
          <cell r="AT162">
            <v>21.589018873226244</v>
          </cell>
          <cell r="AU162">
            <v>23.997346977005574</v>
          </cell>
          <cell r="AV162">
            <v>21.951596887244573</v>
          </cell>
          <cell r="AW162">
            <v>26.056577686195538</v>
          </cell>
          <cell r="AX162">
            <v>27.164771694843818</v>
          </cell>
          <cell r="AY162">
            <v>28.027126008835605</v>
          </cell>
          <cell r="AZ162">
            <v>33.643658190105995</v>
          </cell>
          <cell r="BA162">
            <v>38.292935418910687</v>
          </cell>
          <cell r="BB162">
            <v>28.620896048954872</v>
          </cell>
          <cell r="BC162">
            <v>29.182389984233282</v>
          </cell>
          <cell r="BD162">
            <v>32.491598370252419</v>
          </cell>
          <cell r="BE162">
            <v>27.233096052076988</v>
          </cell>
          <cell r="BF162">
            <v>34.468081924475861</v>
          </cell>
          <cell r="BG162">
            <v>24.442895221592593</v>
          </cell>
          <cell r="BH162">
            <v>19.398945971682352</v>
          </cell>
          <cell r="BI162">
            <v>20.317239185750633</v>
          </cell>
          <cell r="BJ162">
            <v>29.23394105434053</v>
          </cell>
          <cell r="BK162">
            <v>31.620191854384238</v>
          </cell>
          <cell r="BL162">
            <v>26.053345197396148</v>
          </cell>
          <cell r="BM162">
            <v>447.8</v>
          </cell>
          <cell r="BN162">
            <v>950</v>
          </cell>
          <cell r="BO162">
            <v>1348.08</v>
          </cell>
          <cell r="BP162">
            <v>4427.46</v>
          </cell>
          <cell r="BQ162">
            <v>66.25</v>
          </cell>
          <cell r="BR162">
            <v>154.85</v>
          </cell>
          <cell r="BS162">
            <v>447.8</v>
          </cell>
          <cell r="BT162">
            <v>1370.91</v>
          </cell>
          <cell r="BU162">
            <v>7353.4800000000005</v>
          </cell>
          <cell r="BV162">
            <v>448.95000000000005</v>
          </cell>
          <cell r="BW162">
            <v>66.25</v>
          </cell>
          <cell r="BX162">
            <v>154.85</v>
          </cell>
          <cell r="BY162">
            <v>509.2</v>
          </cell>
          <cell r="BZ162">
            <v>1495.6</v>
          </cell>
          <cell r="CA162">
            <v>2342.2999999999997</v>
          </cell>
          <cell r="CB162">
            <v>2291.8000000000002</v>
          </cell>
          <cell r="CC162">
            <v>1851.1899999999998</v>
          </cell>
          <cell r="CD162">
            <v>154.85</v>
          </cell>
          <cell r="CE162">
            <v>1174.6000000000001</v>
          </cell>
          <cell r="CF162">
            <v>1438.8500000000001</v>
          </cell>
          <cell r="CG162">
            <v>2212.4</v>
          </cell>
          <cell r="CH162">
            <v>2185.1</v>
          </cell>
          <cell r="CI162">
            <v>403.4</v>
          </cell>
          <cell r="CJ162">
            <v>3101.7400000000002</v>
          </cell>
          <cell r="CK162">
            <v>66.25</v>
          </cell>
          <cell r="CL162">
            <v>154.85</v>
          </cell>
          <cell r="CM162">
            <v>702.63</v>
          </cell>
          <cell r="CN162">
            <v>2588.0199999999995</v>
          </cell>
          <cell r="CO162"/>
        </row>
        <row r="163">
          <cell r="F163"/>
          <cell r="G163">
            <v>93.68</v>
          </cell>
          <cell r="H163">
            <v>70.739999999999995</v>
          </cell>
          <cell r="I163">
            <v>88.72</v>
          </cell>
          <cell r="J163">
            <v>62.38</v>
          </cell>
          <cell r="K163">
            <v>60.3</v>
          </cell>
          <cell r="L163">
            <v>4.3449337748344368</v>
          </cell>
          <cell r="M163">
            <v>17.815454545454543</v>
          </cell>
          <cell r="N163">
            <v>98.070000000000007</v>
          </cell>
          <cell r="O163">
            <v>110.5</v>
          </cell>
          <cell r="P163">
            <v>111.52</v>
          </cell>
          <cell r="Q163">
            <v>127.67</v>
          </cell>
          <cell r="R163">
            <v>121.39999999999999</v>
          </cell>
          <cell r="S163">
            <v>147</v>
          </cell>
          <cell r="T163">
            <v>65.67</v>
          </cell>
          <cell r="U163">
            <v>68.27</v>
          </cell>
          <cell r="V163">
            <v>74.039999999999992</v>
          </cell>
          <cell r="W163">
            <v>81.8</v>
          </cell>
          <cell r="X163">
            <v>82.6</v>
          </cell>
          <cell r="Y163">
            <v>88.2</v>
          </cell>
          <cell r="Z163">
            <v>63.67</v>
          </cell>
          <cell r="AA163">
            <v>47.76</v>
          </cell>
          <cell r="AB163">
            <v>55</v>
          </cell>
          <cell r="AC163">
            <v>57</v>
          </cell>
          <cell r="AD163">
            <v>82.1</v>
          </cell>
          <cell r="AE163">
            <v>61.239999999999995</v>
          </cell>
          <cell r="AF163">
            <v>64.849999999999994</v>
          </cell>
          <cell r="AG163">
            <v>50.97</v>
          </cell>
          <cell r="AH163">
            <v>43.26</v>
          </cell>
          <cell r="AI163">
            <v>52.23</v>
          </cell>
          <cell r="AJ163">
            <v>55.7</v>
          </cell>
          <cell r="AK163">
            <v>64.97</v>
          </cell>
          <cell r="AL163">
            <v>57.62</v>
          </cell>
          <cell r="AM163">
            <v>64.3</v>
          </cell>
          <cell r="AN163">
            <v>21.432344869573367</v>
          </cell>
          <cell r="AO163">
            <v>26.907375076101715</v>
          </cell>
          <cell r="AP163">
            <v>29.242548900232595</v>
          </cell>
          <cell r="AQ163">
            <v>37.342288827487167</v>
          </cell>
          <cell r="AR163">
            <v>23.486626391295523</v>
          </cell>
          <cell r="AS163">
            <v>26.413496151984887</v>
          </cell>
          <cell r="AT163">
            <v>15.599946309424521</v>
          </cell>
          <cell r="AU163">
            <v>18.449116451209338</v>
          </cell>
          <cell r="AV163">
            <v>14.051138709341112</v>
          </cell>
          <cell r="AW163">
            <v>17.168362176814011</v>
          </cell>
          <cell r="AX163">
            <v>17.305516836947458</v>
          </cell>
          <cell r="AY163">
            <v>20.146454018107274</v>
          </cell>
          <cell r="AZ163">
            <v>15.784172673326186</v>
          </cell>
          <cell r="BA163">
            <v>15.535335824460462</v>
          </cell>
          <cell r="BB163">
            <v>17.838711160178768</v>
          </cell>
          <cell r="BC163">
            <v>12.417593231494356</v>
          </cell>
          <cell r="BD163">
            <v>18.41818165412257</v>
          </cell>
          <cell r="BE163">
            <v>18.250699037165212</v>
          </cell>
          <cell r="BF163">
            <v>23.732189008557256</v>
          </cell>
          <cell r="BG163">
            <v>12.004877993701728</v>
          </cell>
          <cell r="BH163">
            <v>15.774433720119207</v>
          </cell>
          <cell r="BI163">
            <v>14.103332520229793</v>
          </cell>
          <cell r="BJ163">
            <v>18.40974384630017</v>
          </cell>
          <cell r="BK163">
            <v>19.677164884915356</v>
          </cell>
          <cell r="BL163">
            <v>12.712899363795811</v>
          </cell>
          <cell r="BM163">
            <v>1052</v>
          </cell>
          <cell r="BN163">
            <v>1608</v>
          </cell>
          <cell r="BO163">
            <v>2866</v>
          </cell>
          <cell r="BP163">
            <v>4266.08</v>
          </cell>
          <cell r="BQ163">
            <v>80.5</v>
          </cell>
          <cell r="BR163">
            <v>80.5</v>
          </cell>
          <cell r="BS163">
            <v>1052</v>
          </cell>
          <cell r="BT163">
            <v>1462</v>
          </cell>
          <cell r="BU163">
            <v>0</v>
          </cell>
          <cell r="BV163">
            <v>579.5</v>
          </cell>
          <cell r="BW163">
            <v>80.5</v>
          </cell>
          <cell r="BX163">
            <v>80.5</v>
          </cell>
          <cell r="BY163">
            <v>565.5</v>
          </cell>
          <cell r="BZ163">
            <v>934.8</v>
          </cell>
          <cell r="CA163">
            <v>1871</v>
          </cell>
          <cell r="CB163">
            <v>2851.6</v>
          </cell>
          <cell r="CC163">
            <v>749.33999999999992</v>
          </cell>
          <cell r="CD163">
            <v>80.5</v>
          </cell>
          <cell r="CE163">
            <v>1384</v>
          </cell>
          <cell r="CF163">
            <v>1987</v>
          </cell>
          <cell r="CG163">
            <v>3492</v>
          </cell>
          <cell r="CH163">
            <v>2404</v>
          </cell>
          <cell r="CI163">
            <v>2224</v>
          </cell>
          <cell r="CJ163">
            <v>7230</v>
          </cell>
          <cell r="CK163">
            <v>80.5</v>
          </cell>
          <cell r="CL163">
            <v>80.5</v>
          </cell>
          <cell r="CM163">
            <v>1551.99</v>
          </cell>
          <cell r="CN163">
            <v>18719.400000000001</v>
          </cell>
          <cell r="CO163"/>
        </row>
        <row r="164">
          <cell r="F164"/>
          <cell r="G164">
            <v>55.990000000000009</v>
          </cell>
          <cell r="H164">
            <v>28.45</v>
          </cell>
          <cell r="I164">
            <v>22.89</v>
          </cell>
          <cell r="J164">
            <v>16.36</v>
          </cell>
          <cell r="K164">
            <v>17.420000000000002</v>
          </cell>
          <cell r="L164">
            <v>4.3329635761589396</v>
          </cell>
          <cell r="M164">
            <v>23.74606060606061</v>
          </cell>
          <cell r="N164">
            <v>28.360000000000007</v>
          </cell>
          <cell r="O164">
            <v>38.079999999999991</v>
          </cell>
          <cell r="P164">
            <v>31.400000000000002</v>
          </cell>
          <cell r="Q164">
            <v>39.079999999999991</v>
          </cell>
          <cell r="R164">
            <v>36.31</v>
          </cell>
          <cell r="S164">
            <v>44.779999999999994</v>
          </cell>
          <cell r="T164">
            <v>22.92</v>
          </cell>
          <cell r="U164">
            <v>30.180000000000003</v>
          </cell>
          <cell r="V164">
            <v>24.24</v>
          </cell>
          <cell r="W164">
            <v>27.220000000000002</v>
          </cell>
          <cell r="X164">
            <v>28.009999999999998</v>
          </cell>
          <cell r="Y164">
            <v>28.089999999999996</v>
          </cell>
          <cell r="Z164">
            <v>21.320000000000007</v>
          </cell>
          <cell r="AA164">
            <v>20.100000000000001</v>
          </cell>
          <cell r="AB164">
            <v>26.599999999999994</v>
          </cell>
          <cell r="AC164">
            <v>18.840000000000003</v>
          </cell>
          <cell r="AD164">
            <v>23.380000000000003</v>
          </cell>
          <cell r="AE164">
            <v>27.05</v>
          </cell>
          <cell r="AF164">
            <v>19.330000000000002</v>
          </cell>
          <cell r="AG164">
            <v>19.3</v>
          </cell>
          <cell r="AH164">
            <v>19.86</v>
          </cell>
          <cell r="AI164">
            <v>24.98</v>
          </cell>
          <cell r="AJ164">
            <v>18.18</v>
          </cell>
          <cell r="AK164">
            <v>22.36</v>
          </cell>
          <cell r="AL164">
            <v>19.88</v>
          </cell>
          <cell r="AM164">
            <v>18.04</v>
          </cell>
          <cell r="AN164">
            <v>16.878712749184345</v>
          </cell>
          <cell r="AO164">
            <v>17.572547807489968</v>
          </cell>
          <cell r="AP164">
            <v>12.967492780093352</v>
          </cell>
          <cell r="AQ164">
            <v>16.955916576905658</v>
          </cell>
          <cell r="AR164">
            <v>17.528200877316223</v>
          </cell>
          <cell r="AS164">
            <v>19.372356109211818</v>
          </cell>
          <cell r="AT164">
            <v>17.056289095079244</v>
          </cell>
          <cell r="AU164">
            <v>19.487014439115928</v>
          </cell>
          <cell r="AV164">
            <v>11.065610665137612</v>
          </cell>
          <cell r="AW164">
            <v>14.343635581734778</v>
          </cell>
          <cell r="AX164">
            <v>18.786086582568803</v>
          </cell>
          <cell r="AY164">
            <v>18.421796027939948</v>
          </cell>
          <cell r="AZ164">
            <v>12.289253829577181</v>
          </cell>
          <cell r="BA164">
            <v>15.323843695926799</v>
          </cell>
          <cell r="BB164">
            <v>18.597685799513801</v>
          </cell>
          <cell r="BC164">
            <v>11.587737922102738</v>
          </cell>
          <cell r="BD164">
            <v>15.35176866487617</v>
          </cell>
          <cell r="BE164">
            <v>12.686795044638593</v>
          </cell>
          <cell r="BF164">
            <v>19.882548805214384</v>
          </cell>
          <cell r="BG164">
            <v>11.740173761968174</v>
          </cell>
          <cell r="BH164">
            <v>15.117722351150849</v>
          </cell>
          <cell r="BI164">
            <v>10.288248760382981</v>
          </cell>
          <cell r="BJ164">
            <v>16.257703683976924</v>
          </cell>
          <cell r="BK164">
            <v>19.669652399974638</v>
          </cell>
          <cell r="BL164">
            <v>14.914127905649611</v>
          </cell>
          <cell r="BM164">
            <v>400.79999999999995</v>
          </cell>
          <cell r="BN164">
            <v>175.92</v>
          </cell>
          <cell r="BO164">
            <v>421.1</v>
          </cell>
          <cell r="BP164">
            <v>788.18000000000006</v>
          </cell>
          <cell r="BQ164">
            <v>29.9</v>
          </cell>
          <cell r="BR164">
            <v>52.3</v>
          </cell>
          <cell r="BS164">
            <v>400.79999999999995</v>
          </cell>
          <cell r="BT164">
            <v>529.32000000000005</v>
          </cell>
          <cell r="BU164">
            <v>15081.93</v>
          </cell>
          <cell r="BV164">
            <v>90.79</v>
          </cell>
          <cell r="BW164">
            <v>29.9</v>
          </cell>
          <cell r="BX164">
            <v>52.3</v>
          </cell>
          <cell r="BY164">
            <v>140.5</v>
          </cell>
          <cell r="BZ164">
            <v>993.8</v>
          </cell>
          <cell r="CA164">
            <v>10229.200000000001</v>
          </cell>
          <cell r="CB164">
            <v>8977</v>
          </cell>
          <cell r="CC164">
            <v>962.82</v>
          </cell>
          <cell r="CD164">
            <v>52.3</v>
          </cell>
          <cell r="CE164">
            <v>423.05999999999995</v>
          </cell>
          <cell r="CF164">
            <v>603.12</v>
          </cell>
          <cell r="CG164">
            <v>1198</v>
          </cell>
          <cell r="CH164">
            <v>4184</v>
          </cell>
          <cell r="CI164">
            <v>177.4</v>
          </cell>
          <cell r="CJ164">
            <v>330.6</v>
          </cell>
          <cell r="CK164">
            <v>29.9</v>
          </cell>
          <cell r="CL164">
            <v>52.3</v>
          </cell>
          <cell r="CM164">
            <v>137.89999999999998</v>
          </cell>
          <cell r="CN164">
            <v>305.60000000000002</v>
          </cell>
          <cell r="CO164"/>
        </row>
        <row r="165">
          <cell r="F165"/>
          <cell r="G165">
            <v>2.4700000000000002</v>
          </cell>
          <cell r="H165">
            <v>2.4</v>
          </cell>
          <cell r="I165">
            <v>4.9400000000000004</v>
          </cell>
          <cell r="J165">
            <v>2.4700000000000002</v>
          </cell>
          <cell r="K165">
            <v>2.4700000000000002</v>
          </cell>
          <cell r="L165">
            <v>0</v>
          </cell>
          <cell r="M165">
            <v>0.37454545454545451</v>
          </cell>
          <cell r="N165">
            <v>7.82</v>
          </cell>
          <cell r="O165">
            <v>7.67</v>
          </cell>
          <cell r="P165">
            <v>7.1</v>
          </cell>
          <cell r="Q165">
            <v>9.89</v>
          </cell>
          <cell r="R165">
            <v>10.199999999999999</v>
          </cell>
          <cell r="S165">
            <v>9.65</v>
          </cell>
          <cell r="T165">
            <v>6.58</v>
          </cell>
          <cell r="U165">
            <v>5.88</v>
          </cell>
          <cell r="V165">
            <v>6.05</v>
          </cell>
          <cell r="W165">
            <v>6.63</v>
          </cell>
          <cell r="X165">
            <v>8.4</v>
          </cell>
          <cell r="Y165">
            <v>7.25</v>
          </cell>
          <cell r="Z165">
            <v>7.28</v>
          </cell>
          <cell r="AA165">
            <v>4.75</v>
          </cell>
          <cell r="AB165">
            <v>4.7</v>
          </cell>
          <cell r="AC165">
            <v>4.51</v>
          </cell>
          <cell r="AD165">
            <v>6.75</v>
          </cell>
          <cell r="AE165">
            <v>5.08</v>
          </cell>
          <cell r="AF165">
            <v>5.4</v>
          </cell>
          <cell r="AG165">
            <v>6.3</v>
          </cell>
          <cell r="AH165">
            <v>4.75</v>
          </cell>
          <cell r="AI165">
            <v>4.55</v>
          </cell>
          <cell r="AJ165">
            <v>4.4400000000000004</v>
          </cell>
          <cell r="AK165">
            <v>5.0599999999999996</v>
          </cell>
          <cell r="AL165">
            <v>6.38</v>
          </cell>
          <cell r="AM165">
            <v>5.0599999999999996</v>
          </cell>
          <cell r="AN165">
            <v>5.9458569443794005</v>
          </cell>
          <cell r="AO165">
            <v>6.1066137467022577</v>
          </cell>
          <cell r="AP165">
            <v>4.57817184158354</v>
          </cell>
          <cell r="AQ165">
            <v>4.6784901419004354</v>
          </cell>
          <cell r="AR165">
            <v>6.4824922337220379</v>
          </cell>
          <cell r="AS165">
            <v>6.4462595419847331</v>
          </cell>
          <cell r="AT165">
            <v>4.5725465586412524</v>
          </cell>
          <cell r="AU165">
            <v>4.3858268159040881</v>
          </cell>
          <cell r="AV165">
            <v>4.0458592079177009</v>
          </cell>
          <cell r="AW165">
            <v>3.8118364320392142</v>
          </cell>
          <cell r="AX165">
            <v>4.6757583633837561</v>
          </cell>
          <cell r="AY165">
            <v>4.7808446119983143</v>
          </cell>
          <cell r="AZ165">
            <v>4.4956288733823513</v>
          </cell>
          <cell r="BA165">
            <v>5.5915223465867419</v>
          </cell>
          <cell r="BB165">
            <v>4.2551638333411379</v>
          </cell>
          <cell r="BC165">
            <v>4.2221857974679597</v>
          </cell>
          <cell r="BD165">
            <v>3.0675837899436456</v>
          </cell>
          <cell r="BE165">
            <v>3.006020231349225</v>
          </cell>
          <cell r="BF165">
            <v>3.4326726923617294</v>
          </cell>
          <cell r="BG165">
            <v>3.1383583103076855</v>
          </cell>
          <cell r="BH165">
            <v>1.9784831951794439</v>
          </cell>
          <cell r="BI165">
            <v>2.1140156730514055</v>
          </cell>
          <cell r="BJ165">
            <v>3.8150910098502941</v>
          </cell>
          <cell r="BK165">
            <v>2.317670428823428</v>
          </cell>
          <cell r="BL165">
            <v>3.3272580745874891</v>
          </cell>
          <cell r="BM165">
            <v>59.2</v>
          </cell>
          <cell r="BN165">
            <v>14.610000000000001</v>
          </cell>
          <cell r="BO165">
            <v>24</v>
          </cell>
          <cell r="BP165">
            <v>24.29</v>
          </cell>
          <cell r="BQ165">
            <v>3.75</v>
          </cell>
          <cell r="BR165">
            <v>3.75</v>
          </cell>
          <cell r="BS165">
            <v>59.2</v>
          </cell>
          <cell r="BT165">
            <v>7.41</v>
          </cell>
          <cell r="BU165">
            <v>12.21</v>
          </cell>
          <cell r="BV165">
            <v>2.4700000000000002</v>
          </cell>
          <cell r="BW165">
            <v>3.75</v>
          </cell>
          <cell r="BX165">
            <v>3.75</v>
          </cell>
          <cell r="BY165">
            <v>0</v>
          </cell>
          <cell r="BZ165">
            <v>0</v>
          </cell>
          <cell r="CA165">
            <v>0</v>
          </cell>
          <cell r="CB165">
            <v>36.6</v>
          </cell>
          <cell r="CC165">
            <v>4.79</v>
          </cell>
          <cell r="CD165">
            <v>3.75</v>
          </cell>
          <cell r="CE165">
            <v>6.14</v>
          </cell>
          <cell r="CF165">
            <v>7.4</v>
          </cell>
          <cell r="CG165">
            <v>2.4700000000000002</v>
          </cell>
          <cell r="CH165">
            <v>0</v>
          </cell>
          <cell r="CI165">
            <v>19.8</v>
          </cell>
          <cell r="CJ165">
            <v>60.210000000000008</v>
          </cell>
          <cell r="CK165">
            <v>3.75</v>
          </cell>
          <cell r="CL165">
            <v>3.75</v>
          </cell>
          <cell r="CM165">
            <v>9.89</v>
          </cell>
          <cell r="CN165">
            <v>73.22</v>
          </cell>
          <cell r="CO165"/>
        </row>
        <row r="174">
          <cell r="G174">
            <v>1</v>
          </cell>
        </row>
        <row r="180">
          <cell r="C180" t="str">
            <v>gebruiksfunctie</v>
          </cell>
          <cell r="D180"/>
          <cell r="E180" t="str">
            <v>-</v>
          </cell>
          <cell r="F180"/>
          <cell r="G180" t="str">
            <v>kantoor</v>
          </cell>
          <cell r="H180" t="str">
            <v>bijeenkomst overig</v>
          </cell>
          <cell r="I180" t="str">
            <v>bijeenkomst kinderopvang</v>
          </cell>
          <cell r="J180" t="str">
            <v>onderwijs</v>
          </cell>
          <cell r="K180" t="str">
            <v>gezondheid overig</v>
          </cell>
          <cell r="L180" t="str">
            <v>gezondheid met bed</v>
          </cell>
          <cell r="M180" t="str">
            <v>winkel</v>
          </cell>
          <cell r="N180" t="str">
            <v>sport</v>
          </cell>
          <cell r="O180" t="str">
            <v>logies</v>
          </cell>
          <cell r="P180" t="str">
            <v>cellengebouw</v>
          </cell>
          <cell r="Q180" t="str">
            <v>woning</v>
          </cell>
          <cell r="R180" t="str">
            <v>woongebouw</v>
          </cell>
          <cell r="S180"/>
        </row>
        <row r="181">
          <cell r="C181" t="str">
            <v>woning/woongebouw (1) - utiliteitsgebouw (0)</v>
          </cell>
          <cell r="D181"/>
          <cell r="E181" t="str">
            <v>-</v>
          </cell>
          <cell r="F181"/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</v>
          </cell>
          <cell r="R181">
            <v>1</v>
          </cell>
          <cell r="S181"/>
        </row>
        <row r="183">
          <cell r="C183" t="str">
            <v>natuurlijk (A)</v>
          </cell>
          <cell r="D183"/>
          <cell r="E183" t="str">
            <v>-</v>
          </cell>
          <cell r="F183"/>
          <cell r="G183">
            <v>20.02624802112777</v>
          </cell>
          <cell r="H183">
            <v>34.299319075568889</v>
          </cell>
          <cell r="I183">
            <v>99.238539082872478</v>
          </cell>
          <cell r="J183">
            <v>115.29174231627236</v>
          </cell>
          <cell r="K183">
            <v>28.334789816959571</v>
          </cell>
          <cell r="L183">
            <v>210.39900805470143</v>
          </cell>
          <cell r="M183">
            <v>-4.8408838135743082</v>
          </cell>
          <cell r="N183">
            <v>7.0849899417169198</v>
          </cell>
          <cell r="O183">
            <v>28.457713739169733</v>
          </cell>
          <cell r="P183">
            <v>95.43382554926778</v>
          </cell>
          <cell r="Q183">
            <v>38.618000678654255</v>
          </cell>
          <cell r="R183">
            <v>38.618000678654255</v>
          </cell>
          <cell r="S183"/>
        </row>
        <row r="184">
          <cell r="C184" t="str">
            <v>mech (B1)</v>
          </cell>
          <cell r="D184"/>
          <cell r="E184" t="str">
            <v>-</v>
          </cell>
          <cell r="F184"/>
          <cell r="G184">
            <v>9.52567904300804</v>
          </cell>
          <cell r="H184">
            <v>23.87782493378424</v>
          </cell>
          <cell r="I184">
            <v>72.364083093398477</v>
          </cell>
          <cell r="J184">
            <v>78.530280213664923</v>
          </cell>
          <cell r="K184">
            <v>19.236017161415674</v>
          </cell>
          <cell r="L184">
            <v>137.55524515109298</v>
          </cell>
          <cell r="M184">
            <v>-7.1028695637824342</v>
          </cell>
          <cell r="N184">
            <v>3.45653472641132</v>
          </cell>
          <cell r="O184">
            <v>17.078579347364979</v>
          </cell>
          <cell r="P184">
            <v>58.61615397074381</v>
          </cell>
          <cell r="Q184">
            <v>27.193193282936754</v>
          </cell>
          <cell r="R184">
            <v>27.193193282936754</v>
          </cell>
          <cell r="S184"/>
        </row>
        <row r="185">
          <cell r="C185" t="str">
            <v>mech (C1)</v>
          </cell>
          <cell r="D185"/>
          <cell r="E185" t="str">
            <v>-</v>
          </cell>
          <cell r="F185"/>
          <cell r="G185">
            <v>21.031177181891309</v>
          </cell>
          <cell r="H185">
            <v>35.214150027511238</v>
          </cell>
          <cell r="I185">
            <v>105.43887641220431</v>
          </cell>
          <cell r="J185">
            <v>122.08817166164043</v>
          </cell>
          <cell r="K185">
            <v>29.999184977975034</v>
          </cell>
          <cell r="L185">
            <v>223.40062500648355</v>
          </cell>
          <cell r="M185">
            <v>-4.5272159456650769</v>
          </cell>
          <cell r="N185">
            <v>7.4321209412760112</v>
          </cell>
          <cell r="O185">
            <v>30.104415901497418</v>
          </cell>
          <cell r="P185">
            <v>98.623504811545331</v>
          </cell>
          <cell r="Q185">
            <v>31.078098740325309</v>
          </cell>
          <cell r="R185">
            <v>31.078098740325309</v>
          </cell>
          <cell r="S185"/>
        </row>
        <row r="186">
          <cell r="C186" t="str">
            <v>mech - CO2 (C4c)</v>
          </cell>
          <cell r="D186"/>
          <cell r="E186" t="str">
            <v>-</v>
          </cell>
          <cell r="F186"/>
          <cell r="G186">
            <v>3.7656737014058024</v>
          </cell>
          <cell r="H186">
            <v>19.034825981059939</v>
          </cell>
          <cell r="I186">
            <v>60.561957723059706</v>
          </cell>
          <cell r="J186">
            <v>62.927997035313709</v>
          </cell>
          <cell r="K186">
            <v>12.920536292784149</v>
          </cell>
          <cell r="L186">
            <v>107.06982036845993</v>
          </cell>
          <cell r="M186">
            <v>-9.562529305467848</v>
          </cell>
          <cell r="N186">
            <v>1.2868078741757643</v>
          </cell>
          <cell r="O186">
            <v>10.9250587432809</v>
          </cell>
          <cell r="P186">
            <v>44.915493827763981</v>
          </cell>
          <cell r="Q186">
            <v>17.129376136264504</v>
          </cell>
          <cell r="R186">
            <v>17.129376136264504</v>
          </cell>
          <cell r="S186"/>
        </row>
        <row r="187">
          <cell r="C187" t="str">
            <v>balans (D1)</v>
          </cell>
          <cell r="D187"/>
          <cell r="E187" t="str">
            <v>-</v>
          </cell>
          <cell r="F187"/>
          <cell r="G187">
            <v>-6.6368470821465309</v>
          </cell>
          <cell r="H187">
            <v>8.5597865010770846</v>
          </cell>
          <cell r="I187">
            <v>34.108153675656325</v>
          </cell>
          <cell r="J187">
            <v>31.001592247959735</v>
          </cell>
          <cell r="K187">
            <v>3.0285314796346654</v>
          </cell>
          <cell r="L187">
            <v>46.136876209029381</v>
          </cell>
          <cell r="M187">
            <v>-12.722521250442561</v>
          </cell>
          <cell r="N187">
            <v>-2.770835937063822</v>
          </cell>
          <cell r="O187">
            <v>-0.67502154038665196</v>
          </cell>
          <cell r="P187">
            <v>13.559708494520848</v>
          </cell>
          <cell r="Q187">
            <v>12.991997402090661</v>
          </cell>
          <cell r="R187">
            <v>12.991997402090661</v>
          </cell>
          <cell r="S187"/>
        </row>
        <row r="188">
          <cell r="C188" t="str">
            <v>balans CO2 (D5a)</v>
          </cell>
          <cell r="D188"/>
          <cell r="E188" t="str">
            <v>-</v>
          </cell>
          <cell r="F188"/>
          <cell r="G188">
            <v>-13.362062493078682</v>
          </cell>
          <cell r="H188">
            <v>1.4927114817000984</v>
          </cell>
          <cell r="I188">
            <v>14.349149127815622</v>
          </cell>
          <cell r="J188">
            <v>4.1706230671210562</v>
          </cell>
          <cell r="K188">
            <v>-4.2705683574542945</v>
          </cell>
          <cell r="L188">
            <v>-2.3828016998972288</v>
          </cell>
          <cell r="M188">
            <v>-14.497795703970617</v>
          </cell>
          <cell r="N188">
            <v>-5.3881804566461255</v>
          </cell>
          <cell r="O188">
            <v>-8.3804727328037671</v>
          </cell>
          <cell r="P188">
            <v>-8.3106421557668995</v>
          </cell>
          <cell r="Q188">
            <v>-3.3046064480529935E-2</v>
          </cell>
          <cell r="R188">
            <v>-3.3046064480529935E-2</v>
          </cell>
          <cell r="S188"/>
        </row>
        <row r="190">
          <cell r="C190" t="str">
            <v>natuurlijk (A)</v>
          </cell>
          <cell r="D190"/>
          <cell r="E190" t="str">
            <v>-</v>
          </cell>
          <cell r="F190"/>
          <cell r="G190">
            <v>60.890304562418386</v>
          </cell>
          <cell r="H190">
            <v>56.364740551833776</v>
          </cell>
          <cell r="I190">
            <v>50.464380048703227</v>
          </cell>
          <cell r="J190">
            <v>56.677173131618574</v>
          </cell>
          <cell r="K190">
            <v>50.832439261165149</v>
          </cell>
          <cell r="L190">
            <v>79.486416894931693</v>
          </cell>
          <cell r="M190">
            <v>49.75579684605394</v>
          </cell>
          <cell r="N190">
            <v>41.074889733365602</v>
          </cell>
          <cell r="O190">
            <v>56.946268597030389</v>
          </cell>
          <cell r="P190">
            <v>91.170001947107465</v>
          </cell>
          <cell r="Q190">
            <v>47.965745868732967</v>
          </cell>
          <cell r="R190">
            <v>47.965745868732967</v>
          </cell>
          <cell r="S190"/>
        </row>
        <row r="191">
          <cell r="C191" t="str">
            <v>mech (B1)</v>
          </cell>
          <cell r="D191"/>
          <cell r="E191" t="str">
            <v>-</v>
          </cell>
          <cell r="F191"/>
          <cell r="G191">
            <v>59.915825704111938</v>
          </cell>
          <cell r="H191">
            <v>56.94419094567975</v>
          </cell>
          <cell r="I191">
            <v>51.889475543372086</v>
          </cell>
          <cell r="J191">
            <v>58.425436541590116</v>
          </cell>
          <cell r="K191">
            <v>50.256302365288498</v>
          </cell>
          <cell r="L191">
            <v>78.306915374465262</v>
          </cell>
          <cell r="M191">
            <v>49.740154080090548</v>
          </cell>
          <cell r="N191">
            <v>38.958890594680099</v>
          </cell>
          <cell r="O191">
            <v>57.498399242961234</v>
          </cell>
          <cell r="P191">
            <v>84.299225262747342</v>
          </cell>
          <cell r="Q191">
            <v>48.257822583944943</v>
          </cell>
          <cell r="R191">
            <v>48.257822583944943</v>
          </cell>
          <cell r="S191"/>
        </row>
        <row r="192">
          <cell r="C192" t="str">
            <v>mech (C1)</v>
          </cell>
          <cell r="D192"/>
          <cell r="E192" t="str">
            <v>-</v>
          </cell>
          <cell r="F192"/>
          <cell r="G192">
            <v>61.986908894271721</v>
          </cell>
          <cell r="H192">
            <v>56.779231444989939</v>
          </cell>
          <cell r="I192">
            <v>52.429789388320209</v>
          </cell>
          <cell r="J192">
            <v>57.307902334110267</v>
          </cell>
          <cell r="K192">
            <v>52.165146234611761</v>
          </cell>
          <cell r="L192">
            <v>80.021376690459789</v>
          </cell>
          <cell r="M192">
            <v>50.788113245370702</v>
          </cell>
          <cell r="N192">
            <v>40.880166144206001</v>
          </cell>
          <cell r="O192">
            <v>57.987805076177374</v>
          </cell>
          <cell r="P192">
            <v>91.59141642154934</v>
          </cell>
          <cell r="Q192">
            <v>44.133463424115213</v>
          </cell>
          <cell r="R192">
            <v>44.133463424115213</v>
          </cell>
          <cell r="S192"/>
        </row>
        <row r="193">
          <cell r="C193" t="str">
            <v>mech - CO2 (C4c)</v>
          </cell>
          <cell r="D193"/>
          <cell r="E193" t="str">
            <v>-</v>
          </cell>
          <cell r="F193"/>
          <cell r="G193">
            <v>60.018552280311589</v>
          </cell>
          <cell r="H193">
            <v>55.698019976783549</v>
          </cell>
          <cell r="I193">
            <v>51.679954416405891</v>
          </cell>
          <cell r="J193">
            <v>57.333562679452534</v>
          </cell>
          <cell r="K193">
            <v>51.568033144630029</v>
          </cell>
          <cell r="L193">
            <v>79.583059845107954</v>
          </cell>
          <cell r="M193">
            <v>49.652580414407957</v>
          </cell>
          <cell r="N193">
            <v>37.096042134290258</v>
          </cell>
          <cell r="O193">
            <v>57.868905796347946</v>
          </cell>
          <cell r="P193">
            <v>83.747304189215512</v>
          </cell>
          <cell r="Q193">
            <v>43.659344891707278</v>
          </cell>
          <cell r="R193">
            <v>43.659344891707278</v>
          </cell>
          <cell r="S193"/>
        </row>
        <row r="194">
          <cell r="C194" t="str">
            <v>balans (D1)</v>
          </cell>
          <cell r="D194"/>
          <cell r="E194" t="str">
            <v>-</v>
          </cell>
          <cell r="F194"/>
          <cell r="G194">
            <v>57.539511163381086</v>
          </cell>
          <cell r="H194">
            <v>54.039779048480767</v>
          </cell>
          <cell r="I194">
            <v>51.020620542936136</v>
          </cell>
          <cell r="J194">
            <v>56.295605134855123</v>
          </cell>
          <cell r="K194">
            <v>50.80847518085411</v>
          </cell>
          <cell r="L194">
            <v>73.986489123682261</v>
          </cell>
          <cell r="M194">
            <v>49.292760674693064</v>
          </cell>
          <cell r="N194">
            <v>33.916232527432193</v>
          </cell>
          <cell r="O194">
            <v>57.053006555355765</v>
          </cell>
          <cell r="P194">
            <v>74.189954146507105</v>
          </cell>
          <cell r="Q194">
            <v>43.099152864230959</v>
          </cell>
          <cell r="R194">
            <v>43.099152864230959</v>
          </cell>
          <cell r="S194"/>
        </row>
        <row r="195">
          <cell r="C195" t="str">
            <v>balans CO2 (D5a)</v>
          </cell>
          <cell r="D195"/>
          <cell r="E195" t="str">
            <v>-</v>
          </cell>
          <cell r="F195"/>
          <cell r="G195">
            <v>56.73803461519001</v>
          </cell>
          <cell r="H195">
            <v>53.668539374155515</v>
          </cell>
          <cell r="I195">
            <v>50.429650090418484</v>
          </cell>
          <cell r="J195">
            <v>56.375113101751076</v>
          </cell>
          <cell r="K195">
            <v>50.635052414036558</v>
          </cell>
          <cell r="L195">
            <v>72.003840447649011</v>
          </cell>
          <cell r="M195">
            <v>48.660005331934165</v>
          </cell>
          <cell r="N195">
            <v>32.72634939850245</v>
          </cell>
          <cell r="O195">
            <v>56.295960698907777</v>
          </cell>
          <cell r="P195">
            <v>70.040062654962028</v>
          </cell>
          <cell r="Q195">
            <v>48.298423583368368</v>
          </cell>
          <cell r="R195">
            <v>48.298423583368368</v>
          </cell>
          <cell r="S195"/>
        </row>
        <row r="197">
          <cell r="C197" t="str">
            <v>natuurlijk (A)</v>
          </cell>
          <cell r="D197"/>
          <cell r="E197" t="str">
            <v>-</v>
          </cell>
          <cell r="F197"/>
          <cell r="G197">
            <v>0.95</v>
          </cell>
          <cell r="H197">
            <v>1</v>
          </cell>
          <cell r="I197">
            <v>1.1100000000000001</v>
          </cell>
          <cell r="J197">
            <v>0.95</v>
          </cell>
          <cell r="K197">
            <v>1.1499999999999999</v>
          </cell>
          <cell r="L197">
            <v>0.9</v>
          </cell>
          <cell r="M197">
            <v>1.2</v>
          </cell>
          <cell r="N197">
            <v>0.79</v>
          </cell>
          <cell r="O197">
            <v>1.1000000000000001</v>
          </cell>
          <cell r="P197">
            <v>0.14000000000000001</v>
          </cell>
          <cell r="Q197">
            <v>0.82</v>
          </cell>
          <cell r="R197">
            <v>0.82</v>
          </cell>
          <cell r="S197"/>
        </row>
        <row r="198">
          <cell r="C198" t="str">
            <v>mech (B1)</v>
          </cell>
          <cell r="D198"/>
          <cell r="E198" t="str">
            <v>-</v>
          </cell>
          <cell r="F198"/>
          <cell r="G198">
            <v>0.99</v>
          </cell>
          <cell r="H198">
            <v>1.01</v>
          </cell>
          <cell r="I198">
            <v>1.1000000000000001</v>
          </cell>
          <cell r="J198">
            <v>0.94</v>
          </cell>
          <cell r="K198">
            <v>1.17</v>
          </cell>
          <cell r="L198">
            <v>0.97</v>
          </cell>
          <cell r="M198">
            <v>1.2</v>
          </cell>
          <cell r="N198">
            <v>0.86</v>
          </cell>
          <cell r="O198">
            <v>1.1000000000000001</v>
          </cell>
          <cell r="P198">
            <v>0.53</v>
          </cell>
          <cell r="Q198">
            <v>0.84</v>
          </cell>
          <cell r="R198">
            <v>0.84</v>
          </cell>
          <cell r="S198"/>
        </row>
        <row r="199">
          <cell r="C199" t="str">
            <v>mech (C1)</v>
          </cell>
          <cell r="D199"/>
          <cell r="E199" t="str">
            <v>-</v>
          </cell>
          <cell r="F199"/>
          <cell r="G199">
            <v>0.94</v>
          </cell>
          <cell r="H199">
            <v>1</v>
          </cell>
          <cell r="I199">
            <v>1.08</v>
          </cell>
          <cell r="J199">
            <v>0.95</v>
          </cell>
          <cell r="K199">
            <v>1.1299999999999999</v>
          </cell>
          <cell r="L199">
            <v>0.92</v>
          </cell>
          <cell r="M199">
            <v>1.18</v>
          </cell>
          <cell r="N199">
            <v>0.8</v>
          </cell>
          <cell r="O199">
            <v>1.0900000000000001</v>
          </cell>
          <cell r="P199">
            <v>0.21</v>
          </cell>
          <cell r="Q199">
            <v>1.01</v>
          </cell>
          <cell r="R199">
            <v>1.01</v>
          </cell>
          <cell r="S199"/>
        </row>
        <row r="200">
          <cell r="C200" t="str">
            <v>mech - CO2 (C4c)</v>
          </cell>
          <cell r="D200"/>
          <cell r="E200" t="str">
            <v>-</v>
          </cell>
          <cell r="F200"/>
          <cell r="G200">
            <v>0.98</v>
          </cell>
          <cell r="H200">
            <v>1.03</v>
          </cell>
          <cell r="I200">
            <v>1.1000000000000001</v>
          </cell>
          <cell r="J200">
            <v>0.96</v>
          </cell>
          <cell r="K200">
            <v>1.1399999999999999</v>
          </cell>
          <cell r="L200">
            <v>0.95</v>
          </cell>
          <cell r="M200">
            <v>1.2</v>
          </cell>
          <cell r="N200">
            <v>0.91</v>
          </cell>
          <cell r="O200">
            <v>1.0900000000000001</v>
          </cell>
          <cell r="P200">
            <v>0.53</v>
          </cell>
          <cell r="Q200">
            <v>1.04</v>
          </cell>
          <cell r="R200">
            <v>1.04</v>
          </cell>
          <cell r="S200"/>
        </row>
        <row r="201">
          <cell r="C201" t="str">
            <v>balans (D1)</v>
          </cell>
          <cell r="D201"/>
          <cell r="E201" t="str">
            <v>-</v>
          </cell>
          <cell r="F201"/>
          <cell r="G201">
            <v>1.03</v>
          </cell>
          <cell r="H201">
            <v>1.07</v>
          </cell>
          <cell r="I201">
            <v>1.1100000000000001</v>
          </cell>
          <cell r="J201">
            <v>0.97</v>
          </cell>
          <cell r="K201">
            <v>1.1499999999999999</v>
          </cell>
          <cell r="L201">
            <v>1.04</v>
          </cell>
          <cell r="M201">
            <v>1.2</v>
          </cell>
          <cell r="N201">
            <v>1.01</v>
          </cell>
          <cell r="O201">
            <v>1.1000000000000001</v>
          </cell>
          <cell r="P201">
            <v>0.82</v>
          </cell>
          <cell r="Q201">
            <v>1.06</v>
          </cell>
          <cell r="R201">
            <v>1.06</v>
          </cell>
          <cell r="S201"/>
        </row>
        <row r="202">
          <cell r="C202" t="str">
            <v>balans CO2 (D5a)</v>
          </cell>
          <cell r="D202"/>
          <cell r="E202"/>
          <cell r="F202"/>
          <cell r="G202">
            <v>1.04</v>
          </cell>
          <cell r="H202">
            <v>1.08</v>
          </cell>
          <cell r="I202">
            <v>1.1200000000000001</v>
          </cell>
          <cell r="J202">
            <v>0.97</v>
          </cell>
          <cell r="K202">
            <v>1.1499999999999999</v>
          </cell>
          <cell r="L202">
            <v>1.06</v>
          </cell>
          <cell r="M202">
            <v>1.21</v>
          </cell>
          <cell r="N202">
            <v>1.05</v>
          </cell>
          <cell r="O202">
            <v>1.1100000000000001</v>
          </cell>
          <cell r="P202">
            <v>0.94</v>
          </cell>
          <cell r="Q202">
            <v>0.86</v>
          </cell>
          <cell r="R202">
            <v>0.86</v>
          </cell>
          <cell r="S202"/>
        </row>
        <row r="279">
          <cell r="C279" t="str">
            <v>gebruiksfunctie</v>
          </cell>
          <cell r="D279"/>
          <cell r="E279" t="str">
            <v>-</v>
          </cell>
          <cell r="F279"/>
          <cell r="G279" t="str">
            <v>kantoor</v>
          </cell>
          <cell r="H279" t="str">
            <v>bijeenkomst overig</v>
          </cell>
          <cell r="I279" t="str">
            <v>bijeenkomst kinderopvang</v>
          </cell>
          <cell r="J279" t="str">
            <v>onderwijs</v>
          </cell>
          <cell r="K279" t="str">
            <v>gezondheid overig</v>
          </cell>
          <cell r="L279" t="str">
            <v>gezondheid met bed</v>
          </cell>
          <cell r="M279" t="str">
            <v>winkel</v>
          </cell>
          <cell r="N279" t="str">
            <v>sport</v>
          </cell>
          <cell r="O279" t="str">
            <v>logies</v>
          </cell>
          <cell r="P279" t="str">
            <v>cellengebouw</v>
          </cell>
          <cell r="Q279" t="str">
            <v>woning</v>
          </cell>
          <cell r="R279" t="str">
            <v>woongebouw</v>
          </cell>
          <cell r="S279"/>
        </row>
        <row r="280">
          <cell r="C280" t="str">
            <v>snijpunt</v>
          </cell>
          <cell r="D280"/>
          <cell r="E280" t="str">
            <v>-</v>
          </cell>
          <cell r="F280"/>
          <cell r="G280">
            <v>30.36748400004582</v>
          </cell>
          <cell r="H280">
            <v>27.711614114601588</v>
          </cell>
          <cell r="I280">
            <v>99.295017449021302</v>
          </cell>
          <cell r="J280">
            <v>119.19994807165985</v>
          </cell>
          <cell r="K280">
            <v>36.683161640136447</v>
          </cell>
          <cell r="L280">
            <v>214.14302930022222</v>
          </cell>
          <cell r="M280">
            <v>12.222484704965026</v>
          </cell>
          <cell r="N280">
            <v>3.8457783534915748</v>
          </cell>
          <cell r="O280">
            <v>39.763985147780858</v>
          </cell>
          <cell r="P280">
            <v>68.672559909358199</v>
          </cell>
          <cell r="Q280">
            <v>33.165094051740759</v>
          </cell>
          <cell r="R280">
            <v>33.165094051740759</v>
          </cell>
          <cell r="S280"/>
        </row>
        <row r="281">
          <cell r="C281" t="str">
            <v>C</v>
          </cell>
          <cell r="D281"/>
          <cell r="E281" t="str">
            <v>-</v>
          </cell>
          <cell r="F281"/>
          <cell r="G281">
            <v>57.206662895526222</v>
          </cell>
          <cell r="H281">
            <v>52.293745188895883</v>
          </cell>
          <cell r="I281">
            <v>51.052359873495448</v>
          </cell>
          <cell r="J281">
            <v>57.615500534884909</v>
          </cell>
          <cell r="K281">
            <v>50.99705568207272</v>
          </cell>
          <cell r="L281">
            <v>76.909405147713912</v>
          </cell>
          <cell r="M281">
            <v>45.533562858401488</v>
          </cell>
          <cell r="N281">
            <v>28.332873935173172</v>
          </cell>
          <cell r="O281">
            <v>57.55766890931497</v>
          </cell>
          <cell r="P281">
            <v>72.521372654322036</v>
          </cell>
          <cell r="Q281">
            <v>44.275666281087645</v>
          </cell>
          <cell r="R281">
            <v>44.275666281087645</v>
          </cell>
          <cell r="S281"/>
        </row>
        <row r="282">
          <cell r="C282" t="str">
            <v>n</v>
          </cell>
          <cell r="D282"/>
          <cell r="E282" t="str">
            <v>-</v>
          </cell>
          <cell r="F282"/>
          <cell r="G282">
            <v>1.03</v>
          </cell>
          <cell r="H282">
            <v>1.1100000000000001</v>
          </cell>
          <cell r="I282">
            <v>1.1100000000000001</v>
          </cell>
          <cell r="J282">
            <v>0.95</v>
          </cell>
          <cell r="K282">
            <v>1.1399999999999999</v>
          </cell>
          <cell r="L282">
            <v>1.01</v>
          </cell>
          <cell r="M282">
            <v>1.27</v>
          </cell>
          <cell r="N282">
            <v>1.2</v>
          </cell>
          <cell r="O282">
            <v>1.0900000000000001</v>
          </cell>
          <cell r="P282">
            <v>0.99</v>
          </cell>
          <cell r="Q282">
            <v>1</v>
          </cell>
          <cell r="R282">
            <v>1</v>
          </cell>
          <cell r="S282"/>
        </row>
        <row r="289">
          <cell r="C289" t="str">
            <v>gebruiksfunctie</v>
          </cell>
          <cell r="D289"/>
          <cell r="E289" t="str">
            <v>-</v>
          </cell>
          <cell r="F289"/>
          <cell r="G289" t="str">
            <v>kantoor</v>
          </cell>
          <cell r="H289" t="str">
            <v>bijeenkomst overig</v>
          </cell>
          <cell r="I289" t="str">
            <v>bijeenkomst kinderopvang</v>
          </cell>
          <cell r="J289" t="str">
            <v>onderwijs</v>
          </cell>
          <cell r="K289" t="str">
            <v>gezondheid overig</v>
          </cell>
          <cell r="L289" t="str">
            <v>gezondheid met bed</v>
          </cell>
          <cell r="M289" t="str">
            <v>winkel</v>
          </cell>
          <cell r="N289" t="str">
            <v>sport</v>
          </cell>
          <cell r="O289" t="str">
            <v>logies</v>
          </cell>
          <cell r="P289" t="str">
            <v>cellengebouw</v>
          </cell>
          <cell r="Q289" t="str">
            <v>woning</v>
          </cell>
          <cell r="R289" t="str">
            <v>woongebouw</v>
          </cell>
          <cell r="S289"/>
        </row>
        <row r="291">
          <cell r="C291" t="str">
            <v>grenswaarde 1: A,ls/A,g</v>
          </cell>
          <cell r="D291"/>
          <cell r="E291" t="str">
            <v>m2/m2</v>
          </cell>
          <cell r="F291"/>
          <cell r="G291">
            <v>1.8</v>
          </cell>
          <cell r="H291">
            <v>1.8</v>
          </cell>
          <cell r="I291">
            <v>1.8</v>
          </cell>
          <cell r="J291">
            <v>1.8</v>
          </cell>
          <cell r="K291">
            <v>1.8</v>
          </cell>
          <cell r="L291"/>
          <cell r="M291">
            <v>1.8</v>
          </cell>
          <cell r="N291">
            <v>1.8</v>
          </cell>
          <cell r="O291">
            <v>1.8</v>
          </cell>
          <cell r="P291">
            <v>1.8</v>
          </cell>
          <cell r="Q291">
            <v>1.5</v>
          </cell>
          <cell r="R291">
            <v>1.83</v>
          </cell>
          <cell r="S291"/>
        </row>
        <row r="292">
          <cell r="C292" t="str">
            <v>grenswaarde 2: A,ls/A,g</v>
          </cell>
          <cell r="D292"/>
          <cell r="E292" t="str">
            <v>m2/m2</v>
          </cell>
          <cell r="F292"/>
          <cell r="G292">
            <v>1.8</v>
          </cell>
          <cell r="H292">
            <v>1.8</v>
          </cell>
          <cell r="I292">
            <v>1.8</v>
          </cell>
          <cell r="J292">
            <v>1.8</v>
          </cell>
          <cell r="K292">
            <v>1.8</v>
          </cell>
          <cell r="L292"/>
          <cell r="M292">
            <v>1.8</v>
          </cell>
          <cell r="N292">
            <v>1.8</v>
          </cell>
          <cell r="O292">
            <v>1.8</v>
          </cell>
          <cell r="P292">
            <v>1.8</v>
          </cell>
          <cell r="Q292">
            <v>3</v>
          </cell>
          <cell r="R292">
            <v>3</v>
          </cell>
          <cell r="S292"/>
        </row>
        <row r="294">
          <cell r="C294" t="str">
            <v>BENG 1</v>
          </cell>
          <cell r="D294"/>
          <cell r="E294" t="str">
            <v>kWh/m2</v>
          </cell>
          <cell r="F294"/>
          <cell r="G294">
            <v>90</v>
          </cell>
          <cell r="H294">
            <v>90</v>
          </cell>
          <cell r="I294">
            <v>160</v>
          </cell>
          <cell r="J294">
            <v>190</v>
          </cell>
          <cell r="K294">
            <v>90</v>
          </cell>
          <cell r="L294">
            <v>350</v>
          </cell>
          <cell r="M294">
            <v>70</v>
          </cell>
          <cell r="N294">
            <v>40</v>
          </cell>
          <cell r="O294">
            <v>100</v>
          </cell>
          <cell r="P294">
            <v>160</v>
          </cell>
          <cell r="Q294">
            <v>55</v>
          </cell>
          <cell r="R294">
            <v>65</v>
          </cell>
          <cell r="S294"/>
        </row>
        <row r="296">
          <cell r="C296" t="str">
            <v>C1</v>
          </cell>
          <cell r="D296"/>
          <cell r="E296" t="str">
            <v>kWh/m2</v>
          </cell>
          <cell r="F296"/>
          <cell r="G296">
            <v>90</v>
          </cell>
          <cell r="H296">
            <v>90</v>
          </cell>
          <cell r="I296">
            <v>160</v>
          </cell>
          <cell r="J296">
            <v>190</v>
          </cell>
          <cell r="K296">
            <v>90</v>
          </cell>
          <cell r="L296">
            <v>350</v>
          </cell>
          <cell r="M296">
            <v>70</v>
          </cell>
          <cell r="N296">
            <v>40</v>
          </cell>
          <cell r="O296">
            <v>100</v>
          </cell>
          <cell r="P296">
            <v>160</v>
          </cell>
          <cell r="Q296">
            <v>55</v>
          </cell>
          <cell r="R296">
            <v>55</v>
          </cell>
          <cell r="S296"/>
        </row>
        <row r="297">
          <cell r="C297" t="str">
            <v>C2</v>
          </cell>
          <cell r="D297"/>
          <cell r="E297" t="str">
            <v>kWh/m2</v>
          </cell>
          <cell r="F297"/>
          <cell r="G297">
            <v>30</v>
          </cell>
          <cell r="H297">
            <v>30</v>
          </cell>
          <cell r="I297">
            <v>30</v>
          </cell>
          <cell r="J297">
            <v>30</v>
          </cell>
          <cell r="K297">
            <v>35</v>
          </cell>
          <cell r="L297">
            <v>0</v>
          </cell>
          <cell r="M297">
            <v>30</v>
          </cell>
          <cell r="N297">
            <v>15</v>
          </cell>
          <cell r="O297">
            <v>35</v>
          </cell>
          <cell r="P297">
            <v>35</v>
          </cell>
          <cell r="Q297">
            <v>30</v>
          </cell>
          <cell r="R297">
            <v>30</v>
          </cell>
          <cell r="S297"/>
        </row>
        <row r="298">
          <cell r="C298" t="str">
            <v>C3</v>
          </cell>
          <cell r="D298"/>
          <cell r="E298" t="str">
            <v>m2/m2</v>
          </cell>
          <cell r="F298"/>
          <cell r="G298">
            <v>1.8</v>
          </cell>
          <cell r="H298">
            <v>1.8</v>
          </cell>
          <cell r="I298">
            <v>1.8</v>
          </cell>
          <cell r="J298">
            <v>1.8</v>
          </cell>
          <cell r="K298">
            <v>1.8</v>
          </cell>
          <cell r="L298"/>
          <cell r="M298">
            <v>1.8</v>
          </cell>
          <cell r="N298">
            <v>1.8</v>
          </cell>
          <cell r="O298">
            <v>1.8</v>
          </cell>
          <cell r="P298">
            <v>1.8</v>
          </cell>
          <cell r="Q298">
            <v>1.5</v>
          </cell>
          <cell r="R298">
            <v>1.5</v>
          </cell>
          <cell r="S298"/>
        </row>
        <row r="300">
          <cell r="C300" t="str">
            <v>C4</v>
          </cell>
          <cell r="D300"/>
          <cell r="E300" t="str">
            <v>kWh/m2</v>
          </cell>
          <cell r="F300"/>
          <cell r="G300">
            <v>90</v>
          </cell>
          <cell r="H300">
            <v>90</v>
          </cell>
          <cell r="I300">
            <v>160</v>
          </cell>
          <cell r="J300">
            <v>190</v>
          </cell>
          <cell r="K300">
            <v>90</v>
          </cell>
          <cell r="L300">
            <v>350</v>
          </cell>
          <cell r="M300">
            <v>70</v>
          </cell>
          <cell r="N300">
            <v>40</v>
          </cell>
          <cell r="O300">
            <v>100</v>
          </cell>
          <cell r="P300">
            <v>160</v>
          </cell>
          <cell r="Q300">
            <v>100</v>
          </cell>
          <cell r="R300">
            <v>100</v>
          </cell>
          <cell r="S300"/>
        </row>
        <row r="301">
          <cell r="C301" t="str">
            <v>C5</v>
          </cell>
          <cell r="D301"/>
          <cell r="E301" t="str">
            <v>kWh/m2</v>
          </cell>
          <cell r="F301"/>
          <cell r="G301">
            <v>30</v>
          </cell>
          <cell r="H301">
            <v>30</v>
          </cell>
          <cell r="I301">
            <v>30</v>
          </cell>
          <cell r="J301">
            <v>30</v>
          </cell>
          <cell r="K301">
            <v>35</v>
          </cell>
          <cell r="L301">
            <v>0</v>
          </cell>
          <cell r="M301">
            <v>30</v>
          </cell>
          <cell r="N301">
            <v>15</v>
          </cell>
          <cell r="O301">
            <v>35</v>
          </cell>
          <cell r="P301">
            <v>35</v>
          </cell>
          <cell r="Q301">
            <v>50</v>
          </cell>
          <cell r="R301">
            <v>50</v>
          </cell>
          <cell r="S301"/>
        </row>
        <row r="302">
          <cell r="C302" t="str">
            <v>C6</v>
          </cell>
          <cell r="D302"/>
          <cell r="E302" t="str">
            <v>m2/m2</v>
          </cell>
          <cell r="F302"/>
          <cell r="G302">
            <v>1.8</v>
          </cell>
          <cell r="H302">
            <v>1.8</v>
          </cell>
          <cell r="I302">
            <v>1.8</v>
          </cell>
          <cell r="J302">
            <v>1.8</v>
          </cell>
          <cell r="K302">
            <v>1.8</v>
          </cell>
          <cell r="L302"/>
          <cell r="M302">
            <v>1.8</v>
          </cell>
          <cell r="N302">
            <v>1.8</v>
          </cell>
          <cell r="O302">
            <v>1.8</v>
          </cell>
          <cell r="P302">
            <v>1.8</v>
          </cell>
          <cell r="Q302">
            <v>3</v>
          </cell>
          <cell r="R302">
            <v>3</v>
          </cell>
          <cell r="S302"/>
        </row>
        <row r="313">
          <cell r="F313"/>
          <cell r="G313" t="str">
            <v>&lt;1945</v>
          </cell>
          <cell r="H313" t="str">
            <v>&gt;1945</v>
          </cell>
          <cell r="I313" t="str">
            <v>&lt;1945</v>
          </cell>
          <cell r="J313" t="str">
            <v>&gt;1945</v>
          </cell>
          <cell r="K313"/>
        </row>
        <row r="314">
          <cell r="F314"/>
          <cell r="G314" t="str">
            <v>woning &lt;1945</v>
          </cell>
          <cell r="H314" t="str">
            <v>woning &gt;1945</v>
          </cell>
          <cell r="I314" t="str">
            <v>woongebouw &lt;1945</v>
          </cell>
          <cell r="J314" t="str">
            <v>woongebouw &gt;1945</v>
          </cell>
          <cell r="K314"/>
        </row>
        <row r="316">
          <cell r="F316"/>
          <cell r="G316">
            <v>1</v>
          </cell>
          <cell r="H316">
            <v>1</v>
          </cell>
          <cell r="I316">
            <v>1</v>
          </cell>
          <cell r="J316">
            <v>1</v>
          </cell>
          <cell r="K316"/>
        </row>
        <row r="318">
          <cell r="F318"/>
          <cell r="G318">
            <v>60</v>
          </cell>
          <cell r="H318">
            <v>43</v>
          </cell>
          <cell r="I318">
            <v>95</v>
          </cell>
          <cell r="J318">
            <v>45</v>
          </cell>
          <cell r="K318"/>
        </row>
        <row r="320">
          <cell r="F320"/>
          <cell r="G320">
            <v>60</v>
          </cell>
          <cell r="H320">
            <v>43</v>
          </cell>
          <cell r="I320">
            <v>95</v>
          </cell>
          <cell r="J320">
            <v>45</v>
          </cell>
          <cell r="K320"/>
        </row>
        <row r="321">
          <cell r="F321"/>
          <cell r="G321">
            <v>105</v>
          </cell>
          <cell r="H321">
            <v>40</v>
          </cell>
          <cell r="I321">
            <v>70</v>
          </cell>
          <cell r="J321">
            <v>45</v>
          </cell>
          <cell r="K321"/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7713-34D0-4770-B5F0-B07ABBA62246}">
  <sheetPr codeName="Blad1">
    <tabColor theme="9" tint="0.79998168889431442"/>
  </sheetPr>
  <dimension ref="A1:EF243"/>
  <sheetViews>
    <sheetView showGridLines="0" tabSelected="1" zoomScale="85" zoomScaleNormal="85" workbookViewId="0">
      <selection activeCell="E23" sqref="E23"/>
    </sheetView>
  </sheetViews>
  <sheetFormatPr defaultColWidth="10.109375" defaultRowHeight="12.6" outlineLevelRow="1" outlineLevelCol="1" x14ac:dyDescent="0.3"/>
  <cols>
    <col min="1" max="1" width="10.109375" style="34"/>
    <col min="2" max="2" width="3" style="34" customWidth="1"/>
    <col min="3" max="3" width="6.33203125" style="34" customWidth="1"/>
    <col min="4" max="4" width="36.33203125" style="129" customWidth="1"/>
    <col min="5" max="5" width="31.88671875" style="129" customWidth="1"/>
    <col min="6" max="6" width="4.109375" style="129" customWidth="1"/>
    <col min="7" max="7" width="36.6640625" style="129" customWidth="1"/>
    <col min="8" max="8" width="2.6640625" style="129" customWidth="1"/>
    <col min="9" max="10" width="9.6640625" style="129" customWidth="1"/>
    <col min="11" max="11" width="4.109375" style="34" customWidth="1"/>
    <col min="12" max="12" width="9.6640625" style="34" customWidth="1"/>
    <col min="13" max="14" width="4.109375" style="130" customWidth="1"/>
    <col min="15" max="15" width="5.33203125" style="34" customWidth="1"/>
    <col min="16" max="16" width="3" style="34" customWidth="1"/>
    <col min="17" max="17" width="9.6640625" style="129" customWidth="1"/>
    <col min="18" max="18" width="5.33203125" style="129" customWidth="1"/>
    <col min="19" max="19" width="3" style="34" customWidth="1"/>
    <col min="20" max="20" width="7.44140625" style="34" customWidth="1"/>
    <col min="21" max="21" width="5.33203125" style="34" customWidth="1"/>
    <col min="22" max="22" width="3" style="34" customWidth="1"/>
    <col min="23" max="23" width="7.44140625" style="34" customWidth="1"/>
    <col min="24" max="24" width="5.33203125" style="34" customWidth="1"/>
    <col min="25" max="25" width="3" style="34" customWidth="1"/>
    <col min="26" max="26" width="7.44140625" style="34" customWidth="1"/>
    <col min="27" max="27" width="5.33203125" style="34" customWidth="1"/>
    <col min="28" max="28" width="3" style="34" customWidth="1"/>
    <col min="29" max="29" width="7.44140625" style="34" customWidth="1"/>
    <col min="30" max="30" width="5.33203125" style="34" customWidth="1"/>
    <col min="31" max="31" width="3" style="34" customWidth="1"/>
    <col min="32" max="32" width="7.44140625" style="34" customWidth="1"/>
    <col min="33" max="33" width="5.33203125" style="34" customWidth="1"/>
    <col min="34" max="34" width="3" style="34" customWidth="1"/>
    <col min="35" max="35" width="7.44140625" style="34" customWidth="1"/>
    <col min="36" max="36" width="5.33203125" style="34" customWidth="1"/>
    <col min="37" max="37" width="3" style="34" customWidth="1"/>
    <col min="38" max="38" width="7.44140625" style="34" customWidth="1"/>
    <col min="39" max="39" width="5.33203125" style="34" customWidth="1"/>
    <col min="40" max="40" width="3" style="34" customWidth="1"/>
    <col min="41" max="41" width="7.44140625" style="34" customWidth="1"/>
    <col min="42" max="42" width="5.33203125" style="34" customWidth="1"/>
    <col min="43" max="43" width="3" style="34" customWidth="1"/>
    <col min="44" max="44" width="7.44140625" style="34" customWidth="1"/>
    <col min="45" max="45" width="10.109375" style="34"/>
    <col min="46" max="46" width="5.33203125" style="34" customWidth="1"/>
    <col min="47" max="47" width="4.109375" style="34" customWidth="1"/>
    <col min="48" max="48" width="5.33203125" style="34" customWidth="1"/>
    <col min="49" max="49" width="27.44140625" style="34" customWidth="1"/>
    <col min="50" max="50" width="5.33203125" style="34" customWidth="1"/>
    <col min="51" max="54" width="14.109375" style="34" customWidth="1"/>
    <col min="55" max="57" width="5.33203125" style="34" customWidth="1"/>
    <col min="58" max="58" width="3" style="34" hidden="1" customWidth="1" outlineLevel="1"/>
    <col min="59" max="60" width="14.109375" style="34" hidden="1" customWidth="1" outlineLevel="1"/>
    <col min="61" max="61" width="20.6640625" style="34" hidden="1" customWidth="1" outlineLevel="1"/>
    <col min="62" max="79" width="9.6640625" style="34" hidden="1" customWidth="1" outlineLevel="1"/>
    <col min="80" max="80" width="3" style="34" hidden="1" customWidth="1" outlineLevel="1"/>
    <col min="81" max="81" width="10.109375" style="34" collapsed="1"/>
    <col min="82" max="16384" width="10.109375" style="34"/>
  </cols>
  <sheetData>
    <row r="1" spans="1:107" s="6" customFormat="1" ht="32.4" x14ac:dyDescent="0.45">
      <c r="A1" s="1" t="s">
        <v>0</v>
      </c>
      <c r="B1" s="2"/>
      <c r="C1" s="3"/>
      <c r="D1" s="4"/>
      <c r="E1" s="4"/>
      <c r="F1" s="4"/>
      <c r="G1" s="4"/>
      <c r="H1" s="4"/>
      <c r="I1" s="5"/>
      <c r="L1" s="7"/>
      <c r="Q1" s="5"/>
      <c r="R1" s="5"/>
    </row>
    <row r="2" spans="1:107" s="14" customFormat="1" ht="20.399999999999999" x14ac:dyDescent="0.45">
      <c r="A2" s="8"/>
      <c r="B2" s="9" t="s">
        <v>150</v>
      </c>
      <c r="C2" s="10"/>
      <c r="D2" s="10"/>
      <c r="E2" s="10"/>
      <c r="F2" s="10"/>
      <c r="G2" s="10"/>
      <c r="H2" s="10"/>
      <c r="I2" s="10"/>
      <c r="J2" s="10"/>
      <c r="K2" s="11"/>
      <c r="L2" s="12"/>
      <c r="M2" s="11"/>
      <c r="N2" s="11"/>
      <c r="O2" s="11"/>
      <c r="P2" s="11"/>
      <c r="Q2" s="13"/>
      <c r="R2" s="13"/>
      <c r="S2" s="11"/>
    </row>
    <row r="3" spans="1:107" s="15" customFormat="1" ht="19.2" x14ac:dyDescent="0.3">
      <c r="B3" s="206">
        <v>45467</v>
      </c>
      <c r="C3" s="206"/>
      <c r="D3" s="206"/>
      <c r="Q3" s="16"/>
      <c r="R3" s="16"/>
    </row>
    <row r="4" spans="1:107" s="6" customFormat="1" ht="19.2" x14ac:dyDescent="0.45">
      <c r="A4" s="15"/>
      <c r="B4" s="17"/>
      <c r="C4" s="18"/>
      <c r="D4" s="18"/>
      <c r="E4" s="18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</row>
    <row r="5" spans="1:107" s="24" customFormat="1" ht="19.2" x14ac:dyDescent="0.45">
      <c r="A5" s="15"/>
      <c r="B5" s="17"/>
      <c r="C5" s="21" t="s">
        <v>1</v>
      </c>
      <c r="D5" s="21"/>
      <c r="E5" s="21"/>
      <c r="F5" s="17"/>
      <c r="G5" s="17"/>
      <c r="H5" s="17"/>
      <c r="I5" s="22" t="s">
        <v>2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9"/>
      <c r="U5" s="23"/>
      <c r="V5" s="23"/>
      <c r="W5" s="23"/>
      <c r="X5" s="23"/>
      <c r="Y5" s="23"/>
      <c r="Z5" s="23"/>
      <c r="AA5" s="23"/>
      <c r="AB5" s="23"/>
      <c r="AC5" s="221" t="s">
        <v>3</v>
      </c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3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</row>
    <row r="6" spans="1:107" s="24" customFormat="1" ht="17.25" customHeight="1" x14ac:dyDescent="0.3">
      <c r="A6" s="15"/>
      <c r="B6" s="17"/>
      <c r="C6" s="207" t="s">
        <v>4</v>
      </c>
      <c r="D6" s="207"/>
      <c r="E6" s="184"/>
      <c r="F6" s="26"/>
      <c r="G6" s="177" t="s">
        <v>138</v>
      </c>
      <c r="H6" s="26"/>
      <c r="I6" s="27">
        <v>1</v>
      </c>
      <c r="J6" s="208" t="s">
        <v>131</v>
      </c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169"/>
      <c r="AB6" s="169"/>
      <c r="AC6" s="215" t="s">
        <v>5</v>
      </c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3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spans="1:107" s="24" customFormat="1" ht="19.2" x14ac:dyDescent="0.3">
      <c r="A7" s="15"/>
      <c r="B7" s="17"/>
      <c r="C7" s="207" t="s">
        <v>6</v>
      </c>
      <c r="D7" s="207"/>
      <c r="E7" s="184"/>
      <c r="F7" s="17"/>
      <c r="G7" s="224"/>
      <c r="H7" s="17"/>
      <c r="I7" s="28">
        <v>2</v>
      </c>
      <c r="J7" s="213" t="s">
        <v>140</v>
      </c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168"/>
      <c r="AB7" s="168"/>
      <c r="AC7" s="215" t="s">
        <v>7</v>
      </c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3"/>
      <c r="BD7" s="29"/>
      <c r="BE7" s="29"/>
      <c r="BF7" s="29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</row>
    <row r="8" spans="1:107" s="24" customFormat="1" ht="17.25" customHeight="1" x14ac:dyDescent="0.3">
      <c r="A8" s="15"/>
      <c r="B8" s="17"/>
      <c r="C8" s="207" t="s">
        <v>8</v>
      </c>
      <c r="D8" s="207"/>
      <c r="E8" s="184"/>
      <c r="F8" s="17"/>
      <c r="G8" s="225"/>
      <c r="H8" s="17"/>
      <c r="I8" s="28">
        <v>3</v>
      </c>
      <c r="J8" s="213" t="s">
        <v>141</v>
      </c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168"/>
      <c r="AB8" s="168"/>
      <c r="AC8" s="214" t="s">
        <v>9</v>
      </c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3"/>
      <c r="BD8" s="30"/>
      <c r="BE8" s="30"/>
      <c r="BF8" s="30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</row>
    <row r="9" spans="1:107" s="24" customFormat="1" ht="17.25" customHeight="1" x14ac:dyDescent="0.3">
      <c r="A9" s="15"/>
      <c r="B9" s="17"/>
      <c r="C9" s="207" t="s">
        <v>10</v>
      </c>
      <c r="D9" s="207"/>
      <c r="E9" s="185">
        <v>45292</v>
      </c>
      <c r="F9" s="17"/>
      <c r="G9" s="225"/>
      <c r="H9" s="17"/>
      <c r="I9" s="28">
        <v>4</v>
      </c>
      <c r="J9" s="213" t="s">
        <v>132</v>
      </c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68"/>
      <c r="AB9" s="168"/>
      <c r="AC9" s="214" t="s">
        <v>11</v>
      </c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3"/>
      <c r="BD9" s="30"/>
      <c r="BE9" s="30"/>
      <c r="BF9" s="30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</row>
    <row r="10" spans="1:107" s="24" customFormat="1" ht="17.25" customHeight="1" x14ac:dyDescent="0.3">
      <c r="A10" s="15"/>
      <c r="B10" s="17"/>
      <c r="C10" s="216" t="s">
        <v>12</v>
      </c>
      <c r="D10" s="216"/>
      <c r="E10" s="216"/>
      <c r="F10" s="17"/>
      <c r="G10" s="225"/>
      <c r="H10" s="17"/>
      <c r="I10" s="28">
        <v>5</v>
      </c>
      <c r="J10" s="213" t="s">
        <v>133</v>
      </c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168"/>
      <c r="AB10" s="168"/>
      <c r="AC10" s="214" t="s">
        <v>129</v>
      </c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3"/>
      <c r="BD10" s="29"/>
      <c r="BE10" s="29"/>
      <c r="BF10" s="29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209"/>
      <c r="CW10" s="29"/>
    </row>
    <row r="11" spans="1:107" s="6" customFormat="1" ht="19.2" x14ac:dyDescent="0.45">
      <c r="A11" s="15"/>
      <c r="B11" s="17"/>
      <c r="C11" s="210"/>
      <c r="D11" s="210"/>
      <c r="E11" s="210"/>
      <c r="F11" s="17"/>
      <c r="G11" s="225"/>
      <c r="H11" s="17"/>
      <c r="I11" s="28">
        <v>6</v>
      </c>
      <c r="J11" s="213" t="s">
        <v>134</v>
      </c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68"/>
      <c r="AB11" s="168"/>
      <c r="AC11" s="215" t="s">
        <v>13</v>
      </c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19"/>
      <c r="BD11" s="29"/>
      <c r="BE11" s="29"/>
      <c r="BF11" s="29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209"/>
      <c r="CW11" s="29"/>
    </row>
    <row r="12" spans="1:107" ht="19.2" x14ac:dyDescent="0.3">
      <c r="A12" s="15"/>
      <c r="B12" s="17"/>
      <c r="C12" s="211"/>
      <c r="D12" s="211"/>
      <c r="E12" s="211"/>
      <c r="F12" s="17"/>
      <c r="G12" s="225"/>
      <c r="H12" s="17"/>
      <c r="I12" s="28">
        <v>7</v>
      </c>
      <c r="J12" s="213" t="s">
        <v>135</v>
      </c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168"/>
      <c r="AB12" s="168"/>
      <c r="AC12" s="215" t="s">
        <v>130</v>
      </c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32"/>
      <c r="BD12" s="29"/>
      <c r="BE12" s="29"/>
      <c r="BF12" s="29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209"/>
      <c r="CW12" s="29"/>
      <c r="CX12" s="33"/>
      <c r="CY12" s="33"/>
      <c r="CZ12" s="33"/>
      <c r="DA12" s="33"/>
      <c r="DB12" s="33"/>
      <c r="DC12" s="33"/>
    </row>
    <row r="13" spans="1:107" s="6" customFormat="1" ht="19.2" x14ac:dyDescent="0.45">
      <c r="A13" s="15"/>
      <c r="B13" s="17"/>
      <c r="C13" s="211"/>
      <c r="D13" s="211"/>
      <c r="E13" s="211"/>
      <c r="F13" s="17"/>
      <c r="G13" s="225"/>
      <c r="H13" s="17"/>
      <c r="I13" s="28">
        <v>8</v>
      </c>
      <c r="J13" s="213" t="s">
        <v>137</v>
      </c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168"/>
      <c r="AB13" s="168"/>
      <c r="AC13" s="215" t="s">
        <v>14</v>
      </c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19"/>
      <c r="BD13" s="29"/>
      <c r="BE13" s="29"/>
      <c r="BF13" s="29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209"/>
      <c r="CW13" s="29"/>
    </row>
    <row r="14" spans="1:107" s="38" customFormat="1" ht="19.2" x14ac:dyDescent="0.3">
      <c r="A14" s="15"/>
      <c r="B14" s="17"/>
      <c r="C14" s="211"/>
      <c r="D14" s="211"/>
      <c r="E14" s="211"/>
      <c r="F14" s="35"/>
      <c r="G14" s="225"/>
      <c r="H14" s="35"/>
      <c r="I14" s="28">
        <v>9</v>
      </c>
      <c r="J14" s="213" t="s">
        <v>136</v>
      </c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168"/>
      <c r="AB14" s="168"/>
      <c r="AC14" s="215" t="s">
        <v>142</v>
      </c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36"/>
      <c r="BD14" s="29"/>
      <c r="BE14" s="29"/>
      <c r="BF14" s="29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209"/>
      <c r="CW14" s="29"/>
      <c r="CX14" s="37"/>
      <c r="CY14" s="37"/>
      <c r="CZ14" s="37"/>
      <c r="DA14" s="37"/>
      <c r="DB14" s="37"/>
      <c r="DC14" s="37"/>
    </row>
    <row r="15" spans="1:107" s="6" customFormat="1" ht="19.2" x14ac:dyDescent="0.45">
      <c r="A15" s="15"/>
      <c r="B15" s="17"/>
      <c r="C15" s="17"/>
      <c r="D15" s="17"/>
      <c r="E15" s="17"/>
      <c r="F15" s="17"/>
      <c r="G15" s="17"/>
      <c r="H15" s="1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19"/>
      <c r="AF15" s="19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36"/>
      <c r="BD15" s="29"/>
      <c r="BE15" s="29"/>
      <c r="BF15" s="232" t="s">
        <v>151</v>
      </c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9"/>
      <c r="CD15" s="29"/>
      <c r="CE15" s="29"/>
      <c r="CF15" s="29"/>
      <c r="CG15" s="29"/>
      <c r="CH15" s="29"/>
      <c r="CI15" s="29"/>
      <c r="CJ15" s="29"/>
      <c r="CK15" s="29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209"/>
      <c r="CW15" s="29"/>
    </row>
    <row r="16" spans="1:107" s="38" customFormat="1" ht="19.8" x14ac:dyDescent="0.3">
      <c r="A16" s="15"/>
      <c r="B16" s="17"/>
      <c r="C16" s="220" t="s">
        <v>149</v>
      </c>
      <c r="D16" s="220"/>
      <c r="E16" s="84">
        <f>SUM(BA22:BA121)</f>
        <v>0</v>
      </c>
      <c r="F16" s="36"/>
      <c r="G16" s="36"/>
      <c r="H16" s="3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6"/>
      <c r="AF16" s="36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36"/>
      <c r="BD16" s="29"/>
      <c r="BE16" s="29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9"/>
      <c r="CD16" s="29"/>
      <c r="CE16" s="29"/>
      <c r="CF16" s="29"/>
      <c r="CG16" s="29"/>
      <c r="CH16" s="29"/>
      <c r="CI16" s="29"/>
      <c r="CJ16" s="29"/>
      <c r="CK16" s="29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209"/>
      <c r="CW16" s="29"/>
      <c r="CX16" s="37"/>
      <c r="CY16" s="37"/>
      <c r="CZ16" s="37"/>
      <c r="DA16" s="37"/>
      <c r="DB16" s="37"/>
      <c r="DC16" s="37"/>
    </row>
    <row r="17" spans="1:107" s="38" customFormat="1" ht="19.2" x14ac:dyDescent="0.3">
      <c r="A17" s="15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41"/>
      <c r="M17" s="41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29"/>
      <c r="CD17" s="29"/>
      <c r="CE17" s="29"/>
      <c r="CF17" s="29"/>
      <c r="CG17" s="29"/>
      <c r="CH17" s="29"/>
      <c r="CI17" s="29"/>
      <c r="CJ17" s="29"/>
      <c r="CK17" s="29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209"/>
      <c r="CW17" s="29"/>
      <c r="CX17" s="37"/>
      <c r="CY17" s="37"/>
      <c r="CZ17" s="37"/>
      <c r="DA17" s="37"/>
      <c r="DB17" s="37"/>
      <c r="DC17" s="37"/>
    </row>
    <row r="18" spans="1:107" s="38" customFormat="1" ht="17.25" customHeight="1" x14ac:dyDescent="0.3">
      <c r="A18" s="15"/>
      <c r="B18" s="17"/>
      <c r="C18" s="43"/>
      <c r="D18" s="43"/>
      <c r="E18" s="43"/>
      <c r="F18" s="44"/>
      <c r="G18" s="44"/>
      <c r="H18" s="44"/>
      <c r="I18" s="43"/>
      <c r="J18" s="43"/>
      <c r="K18" s="43"/>
      <c r="L18" s="43"/>
      <c r="M18" s="43"/>
      <c r="N18" s="43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6"/>
      <c r="AR18" s="46"/>
      <c r="AS18" s="47"/>
      <c r="AT18" s="43"/>
      <c r="AU18" s="43"/>
      <c r="AV18" s="47"/>
      <c r="AW18" s="48"/>
      <c r="AX18" s="48"/>
      <c r="AY18" s="43"/>
      <c r="AZ18" s="43"/>
      <c r="BA18" s="43"/>
      <c r="BB18" s="43"/>
      <c r="BC18" s="36"/>
      <c r="BD18" s="29"/>
      <c r="BE18" s="29"/>
      <c r="BF18" s="49"/>
      <c r="BG18" s="217" t="s">
        <v>15</v>
      </c>
      <c r="BH18" s="217"/>
      <c r="BI18" s="217"/>
      <c r="BJ18" s="217"/>
      <c r="BK18" s="217"/>
      <c r="BL18" s="217"/>
      <c r="BM18" s="217" t="s">
        <v>16</v>
      </c>
      <c r="BN18" s="217"/>
      <c r="BO18" s="217"/>
      <c r="BP18" s="217"/>
      <c r="BQ18" s="170"/>
      <c r="BR18" s="217" t="s">
        <v>17</v>
      </c>
      <c r="BS18" s="217"/>
      <c r="BT18" s="217"/>
      <c r="BU18" s="217"/>
      <c r="BV18" s="217"/>
      <c r="BW18" s="217"/>
      <c r="BX18" s="217"/>
      <c r="BY18" s="217"/>
      <c r="BZ18" s="217"/>
      <c r="CA18" s="217"/>
      <c r="CB18" s="49"/>
      <c r="CC18" s="29"/>
      <c r="CD18" s="29"/>
      <c r="CE18" s="29"/>
      <c r="CF18" s="29"/>
      <c r="CG18" s="29"/>
      <c r="CH18" s="29"/>
      <c r="CI18" s="29"/>
      <c r="CJ18" s="29"/>
      <c r="CK18" s="29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29"/>
      <c r="CW18" s="29"/>
      <c r="CX18" s="37"/>
      <c r="CY18" s="37"/>
      <c r="CZ18" s="37"/>
      <c r="DA18" s="37"/>
      <c r="DB18" s="37"/>
      <c r="DC18" s="37"/>
    </row>
    <row r="19" spans="1:107" s="38" customFormat="1" ht="19.2" x14ac:dyDescent="0.3">
      <c r="A19" s="15"/>
      <c r="B19" s="17"/>
      <c r="C19" s="50" t="s">
        <v>18</v>
      </c>
      <c r="D19" s="51" t="s">
        <v>19</v>
      </c>
      <c r="E19" s="51" t="s">
        <v>139</v>
      </c>
      <c r="F19" s="50"/>
      <c r="G19" s="50" t="s">
        <v>124</v>
      </c>
      <c r="H19" s="50"/>
      <c r="I19" s="52" t="s">
        <v>20</v>
      </c>
      <c r="J19" s="52" t="s">
        <v>21</v>
      </c>
      <c r="K19" s="52"/>
      <c r="L19" s="52" t="s">
        <v>22</v>
      </c>
      <c r="M19" s="53"/>
      <c r="N19" s="54"/>
      <c r="O19" s="218" t="s">
        <v>23</v>
      </c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55"/>
      <c r="AT19" s="219" t="s">
        <v>24</v>
      </c>
      <c r="AU19" s="219"/>
      <c r="AV19" s="219"/>
      <c r="AW19" s="57" t="s">
        <v>25</v>
      </c>
      <c r="AX19" s="58"/>
      <c r="AY19" s="54" t="s">
        <v>26</v>
      </c>
      <c r="AZ19" s="54" t="s">
        <v>21</v>
      </c>
      <c r="BA19" s="54" t="s">
        <v>21</v>
      </c>
      <c r="BB19" s="57" t="s">
        <v>27</v>
      </c>
      <c r="BC19" s="36"/>
      <c r="BD19" s="29"/>
      <c r="BE19" s="29"/>
      <c r="BF19" s="49"/>
      <c r="BG19" s="59" t="s">
        <v>28</v>
      </c>
      <c r="BH19" s="60" t="s">
        <v>29</v>
      </c>
      <c r="BI19" s="60" t="s">
        <v>30</v>
      </c>
      <c r="BJ19" s="60" t="s">
        <v>31</v>
      </c>
      <c r="BK19" s="61" t="s">
        <v>32</v>
      </c>
      <c r="BL19" s="62" t="s">
        <v>33</v>
      </c>
      <c r="BM19" s="59" t="s">
        <v>34</v>
      </c>
      <c r="BN19" s="61" t="s">
        <v>35</v>
      </c>
      <c r="BO19" s="61" t="s">
        <v>36</v>
      </c>
      <c r="BP19" s="63" t="s">
        <v>37</v>
      </c>
      <c r="BQ19" s="63" t="s">
        <v>127</v>
      </c>
      <c r="BR19" s="59" t="s">
        <v>38</v>
      </c>
      <c r="BS19" s="61" t="s">
        <v>39</v>
      </c>
      <c r="BT19" s="61" t="s">
        <v>40</v>
      </c>
      <c r="BU19" s="61" t="s">
        <v>41</v>
      </c>
      <c r="BV19" s="61" t="s">
        <v>42</v>
      </c>
      <c r="BW19" s="61" t="s">
        <v>43</v>
      </c>
      <c r="BX19" s="61" t="s">
        <v>44</v>
      </c>
      <c r="BY19" s="61" t="s">
        <v>45</v>
      </c>
      <c r="BZ19" s="61" t="s">
        <v>46</v>
      </c>
      <c r="CA19" s="63" t="s">
        <v>47</v>
      </c>
      <c r="CB19" s="49"/>
      <c r="CC19" s="29"/>
      <c r="CD19" s="29"/>
      <c r="CE19" s="29"/>
      <c r="CF19" s="29"/>
      <c r="CG19" s="29"/>
      <c r="CH19" s="29"/>
      <c r="CI19" s="29"/>
      <c r="CJ19" s="29"/>
      <c r="CK19" s="29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29"/>
      <c r="CW19" s="29"/>
      <c r="CX19" s="37"/>
      <c r="CY19" s="37"/>
      <c r="CZ19" s="37"/>
      <c r="DA19" s="37"/>
      <c r="DB19" s="37"/>
      <c r="DC19" s="37"/>
    </row>
    <row r="20" spans="1:107" s="38" customFormat="1" ht="15" customHeight="1" x14ac:dyDescent="0.3">
      <c r="A20" s="15"/>
      <c r="B20" s="17"/>
      <c r="C20" s="50"/>
      <c r="D20" s="64" t="s">
        <v>48</v>
      </c>
      <c r="E20" s="65" t="s">
        <v>49</v>
      </c>
      <c r="F20" s="65"/>
      <c r="G20" s="65" t="s">
        <v>125</v>
      </c>
      <c r="H20" s="65"/>
      <c r="I20" s="66" t="s">
        <v>50</v>
      </c>
      <c r="J20" s="66" t="s">
        <v>51</v>
      </c>
      <c r="K20" s="66"/>
      <c r="L20" s="66" t="s">
        <v>51</v>
      </c>
      <c r="M20" s="53"/>
      <c r="N20" s="54"/>
      <c r="O20" s="202" t="s">
        <v>52</v>
      </c>
      <c r="P20" s="202"/>
      <c r="Q20" s="202"/>
      <c r="R20" s="202" t="s">
        <v>53</v>
      </c>
      <c r="S20" s="202"/>
      <c r="T20" s="202"/>
      <c r="U20" s="202" t="s">
        <v>54</v>
      </c>
      <c r="V20" s="202"/>
      <c r="W20" s="202"/>
      <c r="X20" s="202" t="s">
        <v>55</v>
      </c>
      <c r="Y20" s="202"/>
      <c r="Z20" s="202"/>
      <c r="AA20" s="202" t="s">
        <v>56</v>
      </c>
      <c r="AB20" s="202"/>
      <c r="AC20" s="202"/>
      <c r="AD20" s="202" t="s">
        <v>57</v>
      </c>
      <c r="AE20" s="202"/>
      <c r="AF20" s="202"/>
      <c r="AG20" s="202" t="s">
        <v>58</v>
      </c>
      <c r="AH20" s="202"/>
      <c r="AI20" s="202"/>
      <c r="AJ20" s="202" t="s">
        <v>59</v>
      </c>
      <c r="AK20" s="202"/>
      <c r="AL20" s="202"/>
      <c r="AM20" s="202" t="s">
        <v>60</v>
      </c>
      <c r="AN20" s="202"/>
      <c r="AO20" s="202"/>
      <c r="AP20" s="202" t="s">
        <v>61</v>
      </c>
      <c r="AQ20" s="202"/>
      <c r="AR20" s="202"/>
      <c r="AS20" s="55"/>
      <c r="AT20" s="219"/>
      <c r="AU20" s="219"/>
      <c r="AV20" s="219"/>
      <c r="AW20" s="67" t="s">
        <v>62</v>
      </c>
      <c r="AX20" s="58"/>
      <c r="AY20" s="56" t="s">
        <v>63</v>
      </c>
      <c r="AZ20" s="56" t="s">
        <v>64</v>
      </c>
      <c r="BA20" s="56" t="s">
        <v>65</v>
      </c>
      <c r="BB20" s="67" t="s">
        <v>50</v>
      </c>
      <c r="BC20" s="36"/>
      <c r="BD20" s="29"/>
      <c r="BE20" s="29"/>
      <c r="BF20" s="49"/>
      <c r="BG20" s="68"/>
      <c r="BH20" s="69"/>
      <c r="BI20" s="69"/>
      <c r="BJ20" s="69"/>
      <c r="BK20" s="70"/>
      <c r="BL20" s="71"/>
      <c r="BM20" s="226" t="s">
        <v>128</v>
      </c>
      <c r="BN20" s="227"/>
      <c r="BO20" s="227"/>
      <c r="BP20" s="227"/>
      <c r="BQ20" s="228"/>
      <c r="BR20" s="68"/>
      <c r="BS20" s="70"/>
      <c r="BT20" s="70"/>
      <c r="BU20" s="70"/>
      <c r="BV20" s="70"/>
      <c r="BW20" s="70"/>
      <c r="BX20" s="70"/>
      <c r="BY20" s="70"/>
      <c r="BZ20" s="70"/>
      <c r="CA20" s="72"/>
      <c r="CB20" s="49"/>
      <c r="CC20" s="29"/>
      <c r="CD20" s="29"/>
      <c r="CE20" s="29"/>
      <c r="CF20" s="29"/>
      <c r="CG20" s="29"/>
      <c r="CH20" s="29"/>
      <c r="CI20" s="29"/>
      <c r="CJ20" s="29"/>
      <c r="CK20" s="29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29"/>
      <c r="CW20" s="29"/>
      <c r="CX20" s="37"/>
      <c r="CY20" s="37"/>
      <c r="CZ20" s="37"/>
      <c r="DA20" s="37"/>
      <c r="DB20" s="37"/>
      <c r="DC20" s="37"/>
    </row>
    <row r="21" spans="1:107" s="38" customFormat="1" ht="19.8" thickBot="1" x14ac:dyDescent="0.35">
      <c r="A21" s="15"/>
      <c r="B21" s="17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175" t="s">
        <v>126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5"/>
      <c r="AT21" s="73"/>
      <c r="AU21" s="73"/>
      <c r="AV21" s="75"/>
      <c r="AW21" s="73"/>
      <c r="AX21" s="76"/>
      <c r="AY21" s="77" t="s">
        <v>66</v>
      </c>
      <c r="AZ21" s="77" t="s">
        <v>66</v>
      </c>
      <c r="BA21" s="77" t="s">
        <v>66</v>
      </c>
      <c r="BB21" s="77" t="s">
        <v>66</v>
      </c>
      <c r="BC21" s="36"/>
      <c r="BD21" s="29"/>
      <c r="BE21" s="29"/>
      <c r="BF21" s="49"/>
      <c r="BG21" s="78"/>
      <c r="BH21" s="79"/>
      <c r="BI21" s="79"/>
      <c r="BJ21" s="79"/>
      <c r="BK21" s="79"/>
      <c r="BL21" s="80"/>
      <c r="BM21" s="229"/>
      <c r="BN21" s="230"/>
      <c r="BO21" s="230"/>
      <c r="BP21" s="230"/>
      <c r="BQ21" s="231"/>
      <c r="BR21" s="78"/>
      <c r="BS21" s="79"/>
      <c r="BT21" s="79"/>
      <c r="BU21" s="79"/>
      <c r="BV21" s="79"/>
      <c r="BW21" s="79"/>
      <c r="BX21" s="79"/>
      <c r="BY21" s="79"/>
      <c r="BZ21" s="79"/>
      <c r="CA21" s="80"/>
      <c r="CB21" s="49"/>
      <c r="CC21" s="29"/>
      <c r="CD21" s="29"/>
      <c r="CE21" s="29"/>
      <c r="CF21" s="29"/>
      <c r="CG21" s="29"/>
      <c r="CH21" s="29"/>
      <c r="CI21" s="29"/>
      <c r="CJ21" s="29"/>
      <c r="CK21" s="29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29"/>
      <c r="CW21" s="29"/>
      <c r="CX21" s="37"/>
      <c r="CY21" s="37"/>
      <c r="CZ21" s="37"/>
      <c r="DA21" s="37"/>
      <c r="DB21" s="37"/>
      <c r="DC21" s="37"/>
    </row>
    <row r="22" spans="1:107" ht="21.9" customHeight="1" x14ac:dyDescent="0.3">
      <c r="A22" s="15"/>
      <c r="B22" s="17"/>
      <c r="C22" s="81">
        <v>1</v>
      </c>
      <c r="D22" s="186" t="s">
        <v>71</v>
      </c>
      <c r="E22" s="187"/>
      <c r="F22" s="82" t="str">
        <f>IF(AND(OR(D22=$D$140,D22=$D$153),E22=""),"!!!","")</f>
        <v/>
      </c>
      <c r="G22" s="173"/>
      <c r="H22" s="82"/>
      <c r="I22" s="188"/>
      <c r="J22" s="189"/>
      <c r="K22" s="83" t="str">
        <f t="shared" ref="K22:K121" si="0">IF(BM22=1,"!","")</f>
        <v/>
      </c>
      <c r="L22" s="188"/>
      <c r="M22" s="82" t="str">
        <f>IF(AND(D22=$D$145,L22="",SUM($L$22:$L$121)=0),"!!","")</f>
        <v/>
      </c>
      <c r="N22" s="174" t="str">
        <f t="shared" ref="N22:N53" si="1">IFERROR(IF(OR(VLOOKUP(O22,$C$22:$D$121,2,FALSE)=$D$139,VLOOKUP(O22,$C$22:$D$121,2,FALSE)=$D$153),"⮾",0),"")</f>
        <v/>
      </c>
      <c r="O22" s="190"/>
      <c r="P22" s="84" t="str">
        <f>IF($D22=$D$153,":","")</f>
        <v/>
      </c>
      <c r="Q22" s="85">
        <f>IFERROR(SUMIF($C$22:$C$121,O22,$AY$22:$AY$121)/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R22" s="190"/>
      <c r="S22" s="84" t="str">
        <f>IF($D22=$D$153,":","")</f>
        <v/>
      </c>
      <c r="T22" s="85">
        <f>IFERROR(SUMIF($C$22:$C$121,R22,$AY$22:$AY$121)/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U22" s="190"/>
      <c r="V22" s="84" t="str">
        <f>IF($D22=$D$153,":","")</f>
        <v/>
      </c>
      <c r="W22" s="85">
        <f>IFERROR(SUMIF($C$22:$C$121,U22,$AY$22:$AY$121)/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X22" s="190"/>
      <c r="Y22" s="84" t="str">
        <f>IF($D22=$D$153,":","")</f>
        <v/>
      </c>
      <c r="Z22" s="85">
        <f>IFERROR(SUMIF($C$22:$C$121,X22,$AY$22:$AY$121)/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A22" s="190"/>
      <c r="AB22" s="84" t="str">
        <f t="shared" ref="AB22:AB85" si="2">IF($D22=$D$153,":","")</f>
        <v/>
      </c>
      <c r="AC22" s="85">
        <f>IFERROR(SUMIF($C$22:$C$121,AA22,$AY$22:$AY$121)/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D22" s="191"/>
      <c r="AE22" s="84" t="str">
        <f t="shared" ref="AE22:AE85" si="3">IF($D22=$D$153,":","")</f>
        <v/>
      </c>
      <c r="AF22" s="85">
        <f>IFERROR(SUMIF($C$22:$C$121,AD22,$AY$22:$AY$121)/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G22" s="191"/>
      <c r="AH22" s="84" t="str">
        <f t="shared" ref="AH22:AH85" si="4">IF($D22=$D$153,":","")</f>
        <v/>
      </c>
      <c r="AI22" s="85">
        <f>IFERROR(SUMIF($C$22:$C$121,AG22,$AY$22:$AY$121)/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J22" s="191"/>
      <c r="AK22" s="84" t="str">
        <f t="shared" ref="AK22:AK85" si="5">IF($D22=$D$153,":","")</f>
        <v/>
      </c>
      <c r="AL22" s="85">
        <f>IFERROR(SUMIF($C$22:$C$121,AJ22,$AY$22:$AY$121)/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M22" s="191"/>
      <c r="AN22" s="84" t="str">
        <f t="shared" ref="AN22:AN85" si="6">IF($D22=$D$153,":","")</f>
        <v/>
      </c>
      <c r="AO22" s="85">
        <f>IFERROR(SUMIF($C$22:$C$121,AM22,$AY$22:$AY$121)/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P22" s="191"/>
      <c r="AQ22" s="84" t="str">
        <f t="shared" ref="AQ22:AQ85" si="7">IF($D22=$D$153,":","")</f>
        <v/>
      </c>
      <c r="AR22" s="86">
        <f>IFERROR(SUMIF($C$22:$C$121,AP22,$AY$22:$AY$121)/
(SUMIF($C$22:$C$121,O22,$AY$22:$AY$121)
+SUMIF($C$22:$C$121,R22,$AY$22:$AY$121)
+SUMIF($C$22:$C$121,U22,$AY$22:$AY$121)
+SUMIF($C$22:$C$121,X22,$AY$22:$AY$121)
+SUMIF($C$22:$C$121,AA22,$AY$22:$AY$121)
+SUMIF($C$22:$C$121,AD22,$AY$22:$AY$121)
+SUMIF($C$22:$C$121,AG22,$AY$22:$AY$121)
+SUMIF($C$22:$C$121,AJ22,$AY$22:$AY$121)
+SUMIF($C$22:$C$121,AM22,$AY$22:$AY$121)
+SUMIF($C$22:$C$121,AP22,$AY$22:$AY$121)),0)</f>
        <v>0</v>
      </c>
      <c r="AS22" s="87">
        <f>IFERROR(Q22+T22+W22+Z22+AC22+AF22+AI22+AL22+AO22+AR22,0)</f>
        <v>0</v>
      </c>
      <c r="AT22" s="88" t="str">
        <f>IF(D22=$D$153,IF(AS22=1,"","!!!!"),"")</f>
        <v/>
      </c>
      <c r="AU22" s="89" t="str">
        <f>IF(OR(E22=$D$157,E22=$D$159),"Ja","")</f>
        <v/>
      </c>
      <c r="AV22" s="89"/>
      <c r="AW22" s="90" t="str">
        <f>IFERROR(IF(D22=$D$140,BJ22,IF(D22=$D$145,BL22,BI22)),"Data ontbreekt!")</f>
        <v>-</v>
      </c>
      <c r="AX22" s="89"/>
      <c r="AY22" s="91">
        <f>IF(D22=$D$139,0,I22*J22)</f>
        <v>0</v>
      </c>
      <c r="AZ22" s="91">
        <f>SUMIF($O$22:$O$121,C22,$BR$22:$BR$121)
+SUMIF($R$22:$R$121,C22,$BS$22:$BS$121)
+SUMIF($U$22:$U$121,C22,$BT$22:$BT$121)
+SUMIF($X$22:$X$121,$C22,$BU$22:$BU$121)
+SUMIF($AA$22:$AA$121,C22,$BV$22:$BV$121)
+SUMIF($AD$22:$AD$121,C22,$BW$22:$BW$121)
+SUMIF($AG$22:$AG$121,C22,$BX$22:$BX$121)
+SUMIF($AJ$22:$AJ$121,C22,$BY$22:$BY$121)
+SUMIF($AM$22:$AM$121,C22,$BZ$22:$BZ$121)
+SUMIF($AP$22:$AP$121,C22,$CA$22:$CA$121)</f>
        <v>0</v>
      </c>
      <c r="BA22" s="91">
        <f>AY22+AZ22</f>
        <v>0</v>
      </c>
      <c r="BB22" s="92" t="str">
        <f>IF(D22=$D$145,BK22,"")</f>
        <v/>
      </c>
      <c r="BC22" s="36"/>
      <c r="BD22" s="29"/>
      <c r="BE22" s="29"/>
      <c r="BF22" s="49"/>
      <c r="BG22" s="93">
        <f>IF(OR(D22=$D$139,D22=$D$153),0,BA22)</f>
        <v>0</v>
      </c>
      <c r="BH22" s="94">
        <f>IFERROR(IF(D22=$D$139,0,BA22*AW22),0)</f>
        <v>0</v>
      </c>
      <c r="BI22" s="95" t="str">
        <f>IF(D22=$D$140,VLOOKUP(E22,$D$157:$E$161,2,FALSE),VLOOKUP(D22,$D$139:$E$153,2,FALSE))</f>
        <v>-</v>
      </c>
      <c r="BJ22" s="95" t="e">
        <f>IF(E22=$D$157,1.2+0.025*(60-J22),IF(E22=$D$159,1+0.02*(80-J22),VLOOKUP(E22,$D$157:$E$161,2,FALSE)))</f>
        <v>#N/A</v>
      </c>
      <c r="BK22" s="95">
        <f>IFERROR(SUM($L$22:$L$121)/SUM($J$22:$J$121),0)</f>
        <v>0</v>
      </c>
      <c r="BL22" s="96">
        <f>IFERROR(IF(D22=$D$145,IF(($BB22&lt;2.5),$E$167,1.55+0.75*((L22/J22)-2.5)),0),"Invoeren data")</f>
        <v>0</v>
      </c>
      <c r="BM22" s="97">
        <f>IF(D22=$D$140,IF(OR(IF(AND(E22=$D$157,J22&gt;60),1,0),IF(AND(E22=$D$158,J22&lt;60),1,0),IF(AND(E22=$D$159,J22&gt;80),1,0),IF(AND(E22=$D$160,J22&lt;80),1,)),1,0),0)</f>
        <v>0</v>
      </c>
      <c r="BN22" s="97">
        <f>IF(M22="!!",1,0)</f>
        <v>0</v>
      </c>
      <c r="BO22" s="97">
        <f t="shared" ref="BO22:BO121" si="8">IF(F22="!!!",1,0)</f>
        <v>0</v>
      </c>
      <c r="BP22" s="97">
        <f>IF(AT22="!!!!",1,0)</f>
        <v>0</v>
      </c>
      <c r="BQ22" s="97">
        <f>IF(N22="⮾",1,0)</f>
        <v>0</v>
      </c>
      <c r="BR22" s="98">
        <f>SUMIFS(AY$22:$AY$121,$O$22:$O$121,$O22,$C$22:$C$121,C22)*Q22</f>
        <v>0</v>
      </c>
      <c r="BS22" s="98">
        <f>SUMIFS($AY$22:AY$121,$R$22:$R$121,$R22,$C$22:$C$121,C22)*T22</f>
        <v>0</v>
      </c>
      <c r="BT22" s="98">
        <f>SUMIFS($AY$22:AY$121,$U$22:$U$121,$U22,$C$22:$C$121,C22)*W22</f>
        <v>0</v>
      </c>
      <c r="BU22" s="98">
        <f>SUMIFS($AY$22:AY$121,$X$22:$X$121,$X22,$C$22:$C$121,C22)*Z22</f>
        <v>0</v>
      </c>
      <c r="BV22" s="98">
        <f>SUMIFS($AY$22:AY$121,$AA$22:$AA$121,$AA22,$C$22:$C$121,C22)*AC22</f>
        <v>0</v>
      </c>
      <c r="BW22" s="98">
        <f>SUMIFS($AY$22:AY$121,$AD$22:$AD$121,$AD22,$C$22:$C$121,C22)*AF22</f>
        <v>0</v>
      </c>
      <c r="BX22" s="98">
        <f>SUMIFS($AY$22:AY$121,$AG$22:$AG$121,$AG22,$C$22:$C$121,C22)*AI22</f>
        <v>0</v>
      </c>
      <c r="BY22" s="98">
        <f>SUMIFS($AY$22:AY$121,$AJ$22:$AJ$121,$AJ22,$C$22:$C$121,C22)*AL22</f>
        <v>0</v>
      </c>
      <c r="BZ22" s="98">
        <f>SUMIFS($AY$22:AY$121,$AM$22:$AM$121,$AM22,$C$22:$C$121,C22)*AO22</f>
        <v>0</v>
      </c>
      <c r="CA22" s="98">
        <f>SUMIFS($AY$22:AY$121,$AP$22:$AP$121,$AP22,$C$22:$C$121,C22)*AR22</f>
        <v>0</v>
      </c>
      <c r="CB22" s="49"/>
      <c r="CT22" s="33"/>
      <c r="CU22" s="33"/>
      <c r="CV22" s="33"/>
      <c r="CW22" s="29"/>
      <c r="CX22" s="33"/>
      <c r="CY22" s="33"/>
      <c r="CZ22" s="33"/>
      <c r="DA22" s="33"/>
      <c r="DB22" s="33"/>
      <c r="DC22" s="33"/>
    </row>
    <row r="23" spans="1:107" s="38" customFormat="1" ht="21.9" customHeight="1" x14ac:dyDescent="0.3">
      <c r="A23" s="15"/>
      <c r="B23" s="17"/>
      <c r="C23" s="81">
        <v>2</v>
      </c>
      <c r="D23" s="186" t="s">
        <v>71</v>
      </c>
      <c r="E23" s="187"/>
      <c r="F23" s="82" t="str">
        <f t="shared" ref="F23:F86" si="9">IF(AND(OR(D23=$D$140,D23=$D$153),E23=""),"!!!","")</f>
        <v/>
      </c>
      <c r="G23" s="173"/>
      <c r="H23" s="82"/>
      <c r="I23" s="188"/>
      <c r="J23" s="189"/>
      <c r="K23" s="83" t="str">
        <f t="shared" si="0"/>
        <v/>
      </c>
      <c r="L23" s="188"/>
      <c r="M23" s="82" t="str">
        <f t="shared" ref="M23:M86" si="10">IF(AND(D23=$D$145,L23="",SUM($L$22:$L$121)=0),"!!","")</f>
        <v/>
      </c>
      <c r="N23" s="174" t="str">
        <f t="shared" si="1"/>
        <v/>
      </c>
      <c r="O23" s="190"/>
      <c r="P23" s="84" t="str">
        <f t="shared" ref="P23:P86" si="11">IF($D23=$D$153,":","")</f>
        <v/>
      </c>
      <c r="Q23" s="85">
        <f t="shared" ref="Q23:Q86" si="12">IFERROR(SUMIF($C$22:$C$121,O23,$AY$22:$AY$121)/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R23" s="190"/>
      <c r="S23" s="84" t="str">
        <f t="shared" ref="S23:S86" si="13">IF($D23=$D$153,":","")</f>
        <v/>
      </c>
      <c r="T23" s="85">
        <f t="shared" ref="T23:T86" si="14">IFERROR(SUMIF($C$22:$C$121,R23,$AY$22:$AY$121)/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U23" s="190"/>
      <c r="V23" s="84" t="str">
        <f t="shared" ref="V23:V86" si="15">IF($D23=$D$153,":","")</f>
        <v/>
      </c>
      <c r="W23" s="85">
        <f t="shared" ref="W23:W86" si="16">IFERROR(SUMIF($C$22:$C$121,U23,$AY$22:$AY$121)/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X23" s="190"/>
      <c r="Y23" s="84" t="str">
        <f t="shared" ref="Y23:Y86" si="17">IF($D23=$D$153,":","")</f>
        <v/>
      </c>
      <c r="Z23" s="85">
        <f t="shared" ref="Z23:Z86" si="18">IFERROR(SUMIF($C$22:$C$121,X23,$AY$22:$AY$121)/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A23" s="190"/>
      <c r="AB23" s="84" t="str">
        <f t="shared" si="2"/>
        <v/>
      </c>
      <c r="AC23" s="85">
        <f t="shared" ref="AC23:AC86" si="19">IFERROR(SUMIF($C$22:$C$121,AA23,$AY$22:$AY$121)/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D23" s="191"/>
      <c r="AE23" s="84" t="str">
        <f t="shared" si="3"/>
        <v/>
      </c>
      <c r="AF23" s="85">
        <f t="shared" ref="AF23:AF86" si="20">IFERROR(SUMIF($C$22:$C$121,AD23,$AY$22:$AY$121)/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G23" s="191"/>
      <c r="AH23" s="84" t="str">
        <f t="shared" si="4"/>
        <v/>
      </c>
      <c r="AI23" s="85">
        <f t="shared" ref="AI23:AI86" si="21">IFERROR(SUMIF($C$22:$C$121,AG23,$AY$22:$AY$121)/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J23" s="191"/>
      <c r="AK23" s="84" t="str">
        <f t="shared" si="5"/>
        <v/>
      </c>
      <c r="AL23" s="85">
        <f t="shared" ref="AL23:AL86" si="22">IFERROR(SUMIF($C$22:$C$121,AJ23,$AY$22:$AY$121)/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M23" s="191"/>
      <c r="AN23" s="84" t="str">
        <f t="shared" si="6"/>
        <v/>
      </c>
      <c r="AO23" s="85">
        <f t="shared" ref="AO23:AO86" si="23">IFERROR(SUMIF($C$22:$C$121,AM23,$AY$22:$AY$121)/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P23" s="191"/>
      <c r="AQ23" s="84" t="str">
        <f t="shared" si="7"/>
        <v/>
      </c>
      <c r="AR23" s="86">
        <f t="shared" ref="AR23:AR86" si="24">IFERROR(SUMIF($C$22:$C$121,AP23,$AY$22:$AY$121)/
(SUMIF($C$22:$C$121,O23,$AY$22:$AY$121)
+SUMIF($C$22:$C$121,R23,$AY$22:$AY$121)
+SUMIF($C$22:$C$121,U23,$AY$22:$AY$121)
+SUMIF($C$22:$C$121,X23,$AY$22:$AY$121)
+SUMIF($C$22:$C$121,AA23,$AY$22:$AY$121)
+SUMIF($C$22:$C$121,AD23,$AY$22:$AY$121)
+SUMIF($C$22:$C$121,AG23,$AY$22:$AY$121)
+SUMIF($C$22:$C$121,AJ23,$AY$22:$AY$121)
+SUMIF($C$22:$C$121,AM23,$AY$22:$AY$121)
+SUMIF($C$22:$C$121,AP23,$AY$22:$AY$121)),0)</f>
        <v>0</v>
      </c>
      <c r="AS23" s="87">
        <f t="shared" ref="AS23:AS86" si="25">IFERROR(Q23+T23+W23+Z23+AC23+AF23+AI23+AL23+AO23+AR23,0)</f>
        <v>0</v>
      </c>
      <c r="AT23" s="88" t="str">
        <f t="shared" ref="AT23:AT86" si="26">IF(D23=$D$153,IF(AS23=1,"","!!!!"),"")</f>
        <v/>
      </c>
      <c r="AU23" s="89" t="str">
        <f t="shared" ref="AU23:AU35" si="27">IF(OR(E23=$D$157,E23=$D$159),"Ja","")</f>
        <v/>
      </c>
      <c r="AV23" s="89"/>
      <c r="AW23" s="99" t="str">
        <f t="shared" ref="AW23:AW86" si="28">IFERROR(IF(D23=$D$140,BJ23,IF(D23=$D$145,BL23,BI23)),"Data ontbreekt!")</f>
        <v>-</v>
      </c>
      <c r="AX23" s="89"/>
      <c r="AY23" s="91">
        <f t="shared" ref="AY23:AY86" si="29">IF(D23=$D$139,0,I23*J23)</f>
        <v>0</v>
      </c>
      <c r="AZ23" s="91">
        <f t="shared" ref="AZ23:AZ86" si="30">SUMIF($O$22:$O$121,C23,$BR$22:$BR$121)
+SUMIF($R$22:$R$121,C23,$BS$22:$BS$121)
+SUMIF($U$22:$U$121,C23,$BT$22:$BT$121)
+SUMIF($X$22:$X$121,$C23,$BU$22:$BU$121)
+SUMIF($AA$22:$AA$121,C23,$BV$22:$BV$121)
+SUMIF($AD$22:$AD$121,C23,$BW$22:$BW$121)
+SUMIF($AG$22:$AG$121,C23,$BX$22:$BX$121)
+SUMIF($AJ$22:$AJ$121,C23,$BY$22:$BY$121)
+SUMIF($AM$22:$AM$121,C23,$BZ$22:$BZ$121)
+SUMIF($AP$22:$AP$121,C23,$CA$22:$CA$121)</f>
        <v>0</v>
      </c>
      <c r="BA23" s="91">
        <f t="shared" ref="BA23:BA86" si="31">AY23+AZ23</f>
        <v>0</v>
      </c>
      <c r="BB23" s="92" t="str">
        <f t="shared" ref="BB23:BB86" si="32">IF(D23=$D$145,BK23,"")</f>
        <v/>
      </c>
      <c r="BC23" s="100"/>
      <c r="BD23" s="31"/>
      <c r="BE23" s="31"/>
      <c r="BF23" s="101"/>
      <c r="BG23" s="93">
        <f t="shared" ref="BG23:BG86" si="33">IF(OR(D23=$D$139,D23=$D$153),0,BA23)</f>
        <v>0</v>
      </c>
      <c r="BH23" s="94">
        <f t="shared" ref="BH23:BH86" si="34">IFERROR(IF(D23=$D$139,0,BA23*AW23),0)</f>
        <v>0</v>
      </c>
      <c r="BI23" s="95" t="str">
        <f t="shared" ref="BI23:BI86" si="35">IF(D23=$D$140,VLOOKUP(E23,$D$157:$E$161,2,FALSE),VLOOKUP(D23,$D$139:$E$153,2,FALSE))</f>
        <v>-</v>
      </c>
      <c r="BJ23" s="95" t="e">
        <f t="shared" ref="BJ23:BJ86" si="36">IF(E23=$D$157,1.2+0.025*(60-J23),IF(E23=$D$159,1+0.02*(80-J23),VLOOKUP(E23,$D$157:$E$161,2,FALSE)))</f>
        <v>#N/A</v>
      </c>
      <c r="BK23" s="95">
        <f t="shared" ref="BK23:BK86" si="37">IFERROR(SUM($L$22:$L$121)/SUM($J$22:$J$121),0)</f>
        <v>0</v>
      </c>
      <c r="BL23" s="96">
        <f t="shared" ref="BL23" si="38">IFERROR(IF(D23=$D$145,IF(($BB23&lt;2.5),$E$167,1.55+0.75*((L23/J23)-2.5)),0),"Invoeren data")</f>
        <v>0</v>
      </c>
      <c r="BM23" s="97">
        <f t="shared" ref="BM23:BM86" si="39">IF(D23=$D$140,IF(OR(IF(AND(E23=$D$157,J23&gt;60),1,0),IF(AND(E23=$D$158,J23&lt;60),1,0),IF(AND(E23=$D$159,J23&gt;80),1,0),IF(AND(E23=$D$160,J23&lt;80),1,)),1,0),0)</f>
        <v>0</v>
      </c>
      <c r="BN23" s="97">
        <f t="shared" ref="BN23:BN86" si="40">IF(M23="!!",1,0)</f>
        <v>0</v>
      </c>
      <c r="BO23" s="97">
        <f t="shared" si="8"/>
        <v>0</v>
      </c>
      <c r="BP23" s="97">
        <f t="shared" ref="BP23:BP86" si="41">IF(AT23="!!!!",1,0)</f>
        <v>0</v>
      </c>
      <c r="BQ23" s="97">
        <f t="shared" ref="BQ23:BQ86" si="42">IF(N23="⮾",1,0)</f>
        <v>0</v>
      </c>
      <c r="BR23" s="98">
        <f>SUMIFS(AY$22:$AY$121,$O$22:$O$121,$O23,$C$22:$C$121,C23)*Q23</f>
        <v>0</v>
      </c>
      <c r="BS23" s="98">
        <f>SUMIFS($AY$22:AY$121,$R$22:$R$121,$R23,$C$22:$C$121,C23)*T23</f>
        <v>0</v>
      </c>
      <c r="BT23" s="98">
        <f>SUMIFS($AY$22:AY$121,$U$22:$U$121,$U23,$C$22:$C$121,C23)*W23</f>
        <v>0</v>
      </c>
      <c r="BU23" s="98">
        <f>SUMIFS($AY$22:AY$121,$X$22:$X$121,$X23,$C$22:$C$121,C23)*Z23</f>
        <v>0</v>
      </c>
      <c r="BV23" s="98">
        <f>SUMIFS($AY$22:AY$121,$AA$22:$AA$121,$AA23,$C$22:$C$121,C23)*AC23</f>
        <v>0</v>
      </c>
      <c r="BW23" s="98">
        <f>SUMIFS($AY$22:AY$121,$AD$22:$AD$121,$AD23,$C$22:$C$121,C23)*AF23</f>
        <v>0</v>
      </c>
      <c r="BX23" s="98">
        <f>SUMIFS($AY$22:AY$121,$AG$22:$AG$121,$AG23,$C$22:$C$121,C23)*AI23</f>
        <v>0</v>
      </c>
      <c r="BY23" s="98">
        <f>SUMIFS($AY$22:AY$121,$AJ$22:$AJ$121,$AJ23,$C$22:$C$121,C23)*AL23</f>
        <v>0</v>
      </c>
      <c r="BZ23" s="98">
        <f>SUMIFS($AY$22:AY$121,$AM$22:$AM$121,$AM23,$C$22:$C$121,C23)*AO23</f>
        <v>0</v>
      </c>
      <c r="CA23" s="98">
        <f>SUMIFS($AY$22:AY$121,$AP$22:$AP$121,$AP23,$C$22:$C$121,C23)*AR23</f>
        <v>0</v>
      </c>
      <c r="CB23" s="49"/>
      <c r="CT23" s="37"/>
      <c r="CU23" s="37"/>
      <c r="CV23" s="37"/>
      <c r="CW23" s="42"/>
      <c r="CX23" s="42"/>
      <c r="CY23" s="37"/>
      <c r="CZ23" s="37"/>
      <c r="DA23" s="37"/>
      <c r="DB23" s="37"/>
      <c r="DC23" s="37"/>
    </row>
    <row r="24" spans="1:107" s="38" customFormat="1" ht="21.9" customHeight="1" x14ac:dyDescent="0.3">
      <c r="A24" s="15"/>
      <c r="B24" s="17"/>
      <c r="C24" s="81">
        <v>3</v>
      </c>
      <c r="D24" s="186" t="s">
        <v>71</v>
      </c>
      <c r="E24" s="187"/>
      <c r="F24" s="82" t="str">
        <f t="shared" si="9"/>
        <v/>
      </c>
      <c r="G24" s="173"/>
      <c r="H24" s="82"/>
      <c r="I24" s="188"/>
      <c r="J24" s="189"/>
      <c r="K24" s="83" t="str">
        <f>IF(BM24=1,"!","")</f>
        <v/>
      </c>
      <c r="L24" s="188"/>
      <c r="M24" s="82" t="str">
        <f t="shared" si="10"/>
        <v/>
      </c>
      <c r="N24" s="174" t="str">
        <f t="shared" si="1"/>
        <v/>
      </c>
      <c r="O24" s="190"/>
      <c r="P24" s="84" t="str">
        <f t="shared" si="11"/>
        <v/>
      </c>
      <c r="Q24" s="85">
        <f t="shared" si="12"/>
        <v>0</v>
      </c>
      <c r="R24" s="190"/>
      <c r="S24" s="84" t="str">
        <f t="shared" si="13"/>
        <v/>
      </c>
      <c r="T24" s="85">
        <f t="shared" si="14"/>
        <v>0</v>
      </c>
      <c r="U24" s="190"/>
      <c r="V24" s="84" t="str">
        <f t="shared" si="15"/>
        <v/>
      </c>
      <c r="W24" s="85">
        <f t="shared" si="16"/>
        <v>0</v>
      </c>
      <c r="X24" s="190"/>
      <c r="Y24" s="84" t="str">
        <f t="shared" si="17"/>
        <v/>
      </c>
      <c r="Z24" s="85">
        <f t="shared" si="18"/>
        <v>0</v>
      </c>
      <c r="AA24" s="190"/>
      <c r="AB24" s="84" t="str">
        <f t="shared" si="2"/>
        <v/>
      </c>
      <c r="AC24" s="85">
        <f t="shared" si="19"/>
        <v>0</v>
      </c>
      <c r="AD24" s="191"/>
      <c r="AE24" s="84" t="str">
        <f t="shared" si="3"/>
        <v/>
      </c>
      <c r="AF24" s="85">
        <f t="shared" si="20"/>
        <v>0</v>
      </c>
      <c r="AG24" s="191"/>
      <c r="AH24" s="84" t="str">
        <f t="shared" si="4"/>
        <v/>
      </c>
      <c r="AI24" s="85">
        <f t="shared" si="21"/>
        <v>0</v>
      </c>
      <c r="AJ24" s="191"/>
      <c r="AK24" s="84" t="str">
        <f t="shared" si="5"/>
        <v/>
      </c>
      <c r="AL24" s="85">
        <f t="shared" si="22"/>
        <v>0</v>
      </c>
      <c r="AM24" s="191"/>
      <c r="AN24" s="84" t="str">
        <f t="shared" si="6"/>
        <v/>
      </c>
      <c r="AO24" s="85">
        <f t="shared" si="23"/>
        <v>0</v>
      </c>
      <c r="AP24" s="191"/>
      <c r="AQ24" s="84" t="str">
        <f t="shared" si="7"/>
        <v/>
      </c>
      <c r="AR24" s="86">
        <f t="shared" si="24"/>
        <v>0</v>
      </c>
      <c r="AS24" s="87">
        <f t="shared" si="25"/>
        <v>0</v>
      </c>
      <c r="AT24" s="88" t="str">
        <f t="shared" si="26"/>
        <v/>
      </c>
      <c r="AU24" s="89" t="str">
        <f>IF(OR(E24=$D$157,E24=$D$159),"Ja","")</f>
        <v/>
      </c>
      <c r="AV24" s="89"/>
      <c r="AW24" s="99" t="str">
        <f>IFERROR(IF(D24=$D$140,BJ24,IF(D24=$D$145,BL24,BI24)),"Data ontbreekt!")</f>
        <v>-</v>
      </c>
      <c r="AX24" s="89"/>
      <c r="AY24" s="91">
        <f t="shared" si="29"/>
        <v>0</v>
      </c>
      <c r="AZ24" s="91">
        <f t="shared" si="30"/>
        <v>0</v>
      </c>
      <c r="BA24" s="91">
        <f t="shared" si="31"/>
        <v>0</v>
      </c>
      <c r="BB24" s="92" t="str">
        <f>IF(D24=$D$145,BK24,"")</f>
        <v/>
      </c>
      <c r="BC24" s="100"/>
      <c r="BD24" s="31"/>
      <c r="BE24" s="31"/>
      <c r="BF24" s="101"/>
      <c r="BG24" s="93">
        <f t="shared" si="33"/>
        <v>0</v>
      </c>
      <c r="BH24" s="94">
        <f t="shared" si="34"/>
        <v>0</v>
      </c>
      <c r="BI24" s="95" t="str">
        <f>IF(D24=$D$140,VLOOKUP(E24,$D$157:$E$161,2,FALSE),VLOOKUP(D24,$D$139:$E$153,2,FALSE))</f>
        <v>-</v>
      </c>
      <c r="BJ24" s="95" t="e">
        <f t="shared" si="36"/>
        <v>#N/A</v>
      </c>
      <c r="BK24" s="95">
        <f>IFERROR(SUM($L$22:$L$121)/SUM($J$22:$J$121),0)</f>
        <v>0</v>
      </c>
      <c r="BL24" s="96">
        <f>IFERROR(IF(D24=$D$145,IF(($BB24&lt;2.5),$E$167,1.55+0.75*((L24/J24)-2.5)),0),"Invoeren data")</f>
        <v>0</v>
      </c>
      <c r="BM24" s="97">
        <f t="shared" si="39"/>
        <v>0</v>
      </c>
      <c r="BN24" s="97">
        <f t="shared" si="40"/>
        <v>0</v>
      </c>
      <c r="BO24" s="97">
        <f t="shared" si="8"/>
        <v>0</v>
      </c>
      <c r="BP24" s="97">
        <f t="shared" si="41"/>
        <v>0</v>
      </c>
      <c r="BQ24" s="97">
        <f t="shared" si="42"/>
        <v>0</v>
      </c>
      <c r="BR24" s="98">
        <f>SUMIFS(AY$22:$AY$121,$O$22:$O$121,$O24,$C$22:$C$121,C24)*Q24</f>
        <v>0</v>
      </c>
      <c r="BS24" s="98">
        <f>SUMIFS($AY$22:AY$121,$R$22:$R$121,$R24,$C$22:$C$121,C24)*T24</f>
        <v>0</v>
      </c>
      <c r="BT24" s="98">
        <f>SUMIFS($AY$22:AY$121,$U$22:$U$121,$U24,$C$22:$C$121,C24)*W24</f>
        <v>0</v>
      </c>
      <c r="BU24" s="98">
        <f>SUMIFS($AY$22:AY$121,$X$22:$X$121,$X24,$C$22:$C$121,C24)*Z24</f>
        <v>0</v>
      </c>
      <c r="BV24" s="98">
        <f>SUMIFS($AY$22:AY$121,$AA$22:$AA$121,$AA24,$C$22:$C$121,C24)*AC24</f>
        <v>0</v>
      </c>
      <c r="BW24" s="98">
        <f>SUMIFS($AY$22:AY$121,$AD$22:$AD$121,$AD24,$C$22:$C$121,C24)*AF24</f>
        <v>0</v>
      </c>
      <c r="BX24" s="98">
        <f>SUMIFS($AY$22:AY$121,$AG$22:$AG$121,$AG24,$C$22:$C$121,C24)*AI24</f>
        <v>0</v>
      </c>
      <c r="BY24" s="98">
        <f>SUMIFS($AY$22:AY$121,$AJ$22:$AJ$121,$AJ24,$C$22:$C$121,C24)*AL24</f>
        <v>0</v>
      </c>
      <c r="BZ24" s="98">
        <f>SUMIFS($AY$22:AY$121,$AM$22:$AM$121,$AM24,$C$22:$C$121,C24)*AO24</f>
        <v>0</v>
      </c>
      <c r="CA24" s="98">
        <f>SUMIFS($AY$22:AY$121,$AP$22:$AP$121,$AP24,$C$22:$C$121,C24)*AR24</f>
        <v>0</v>
      </c>
      <c r="CB24" s="49"/>
      <c r="CT24" s="37"/>
      <c r="CU24" s="37"/>
      <c r="CV24" s="37"/>
      <c r="CW24" s="29"/>
      <c r="CX24" s="37"/>
      <c r="CY24" s="37"/>
      <c r="CZ24" s="37"/>
      <c r="DA24" s="37"/>
      <c r="DB24" s="37"/>
      <c r="DC24" s="37"/>
    </row>
    <row r="25" spans="1:107" s="38" customFormat="1" ht="21.9" customHeight="1" x14ac:dyDescent="0.3">
      <c r="A25" s="15"/>
      <c r="B25" s="17"/>
      <c r="C25" s="81">
        <v>4</v>
      </c>
      <c r="D25" s="186" t="s">
        <v>71</v>
      </c>
      <c r="E25" s="187"/>
      <c r="F25" s="82" t="str">
        <f t="shared" si="9"/>
        <v/>
      </c>
      <c r="G25" s="173"/>
      <c r="H25" s="82"/>
      <c r="I25" s="188"/>
      <c r="J25" s="189"/>
      <c r="K25" s="83" t="str">
        <f t="shared" si="0"/>
        <v/>
      </c>
      <c r="L25" s="188"/>
      <c r="M25" s="82" t="str">
        <f t="shared" si="10"/>
        <v/>
      </c>
      <c r="N25" s="174" t="str">
        <f t="shared" si="1"/>
        <v/>
      </c>
      <c r="O25" s="190"/>
      <c r="P25" s="84" t="str">
        <f t="shared" si="11"/>
        <v/>
      </c>
      <c r="Q25" s="85">
        <f t="shared" si="12"/>
        <v>0</v>
      </c>
      <c r="R25" s="190"/>
      <c r="S25" s="84" t="str">
        <f t="shared" si="13"/>
        <v/>
      </c>
      <c r="T25" s="85">
        <f t="shared" si="14"/>
        <v>0</v>
      </c>
      <c r="U25" s="190"/>
      <c r="V25" s="84" t="str">
        <f t="shared" si="15"/>
        <v/>
      </c>
      <c r="W25" s="85">
        <f t="shared" si="16"/>
        <v>0</v>
      </c>
      <c r="X25" s="190"/>
      <c r="Y25" s="84" t="str">
        <f t="shared" si="17"/>
        <v/>
      </c>
      <c r="Z25" s="85">
        <f t="shared" si="18"/>
        <v>0</v>
      </c>
      <c r="AA25" s="190"/>
      <c r="AB25" s="84" t="str">
        <f t="shared" si="2"/>
        <v/>
      </c>
      <c r="AC25" s="85">
        <f t="shared" si="19"/>
        <v>0</v>
      </c>
      <c r="AD25" s="191"/>
      <c r="AE25" s="84" t="str">
        <f t="shared" si="3"/>
        <v/>
      </c>
      <c r="AF25" s="85">
        <f t="shared" si="20"/>
        <v>0</v>
      </c>
      <c r="AG25" s="191"/>
      <c r="AH25" s="84" t="str">
        <f t="shared" si="4"/>
        <v/>
      </c>
      <c r="AI25" s="85">
        <f t="shared" si="21"/>
        <v>0</v>
      </c>
      <c r="AJ25" s="191"/>
      <c r="AK25" s="84" t="str">
        <f t="shared" si="5"/>
        <v/>
      </c>
      <c r="AL25" s="85">
        <f t="shared" si="22"/>
        <v>0</v>
      </c>
      <c r="AM25" s="191"/>
      <c r="AN25" s="84" t="str">
        <f t="shared" si="6"/>
        <v/>
      </c>
      <c r="AO25" s="85">
        <f t="shared" si="23"/>
        <v>0</v>
      </c>
      <c r="AP25" s="191"/>
      <c r="AQ25" s="84" t="str">
        <f t="shared" si="7"/>
        <v/>
      </c>
      <c r="AR25" s="86">
        <f t="shared" si="24"/>
        <v>0</v>
      </c>
      <c r="AS25" s="87">
        <f t="shared" si="25"/>
        <v>0</v>
      </c>
      <c r="AT25" s="88" t="str">
        <f t="shared" si="26"/>
        <v/>
      </c>
      <c r="AU25" s="89" t="str">
        <f t="shared" si="27"/>
        <v/>
      </c>
      <c r="AV25" s="89"/>
      <c r="AW25" s="99" t="str">
        <f t="shared" si="28"/>
        <v>-</v>
      </c>
      <c r="AX25" s="89"/>
      <c r="AY25" s="91">
        <f t="shared" si="29"/>
        <v>0</v>
      </c>
      <c r="AZ25" s="91">
        <f t="shared" si="30"/>
        <v>0</v>
      </c>
      <c r="BA25" s="91">
        <f t="shared" si="31"/>
        <v>0</v>
      </c>
      <c r="BB25" s="92" t="str">
        <f t="shared" si="32"/>
        <v/>
      </c>
      <c r="BC25" s="100"/>
      <c r="BD25" s="31"/>
      <c r="BE25" s="31"/>
      <c r="BF25" s="101"/>
      <c r="BG25" s="93">
        <f t="shared" si="33"/>
        <v>0</v>
      </c>
      <c r="BH25" s="94">
        <f t="shared" si="34"/>
        <v>0</v>
      </c>
      <c r="BI25" s="95" t="str">
        <f t="shared" si="35"/>
        <v>-</v>
      </c>
      <c r="BJ25" s="95" t="e">
        <f t="shared" si="36"/>
        <v>#N/A</v>
      </c>
      <c r="BK25" s="95">
        <f t="shared" si="37"/>
        <v>0</v>
      </c>
      <c r="BL25" s="96">
        <f t="shared" ref="BL25:BL88" si="43">IFERROR(IF(D25=$D$145,IF(($BB25&lt;2.5),$E$167,1.55+0.75*((L25/J25)-2.5)),0),"Invoeren data")</f>
        <v>0</v>
      </c>
      <c r="BM25" s="97">
        <f t="shared" si="39"/>
        <v>0</v>
      </c>
      <c r="BN25" s="97">
        <f t="shared" si="40"/>
        <v>0</v>
      </c>
      <c r="BO25" s="97">
        <f t="shared" si="8"/>
        <v>0</v>
      </c>
      <c r="BP25" s="97">
        <f t="shared" si="41"/>
        <v>0</v>
      </c>
      <c r="BQ25" s="97">
        <f t="shared" si="42"/>
        <v>0</v>
      </c>
      <c r="BR25" s="98">
        <f>SUMIFS(AY$22:$AY$121,$O$22:$O$121,$O25,$C$22:$C$121,C25)*Q25</f>
        <v>0</v>
      </c>
      <c r="BS25" s="98">
        <f>SUMIFS($AY$22:AY$121,$R$22:$R$121,$R25,$C$22:$C$121,C25)*T25</f>
        <v>0</v>
      </c>
      <c r="BT25" s="98">
        <f>SUMIFS($AY$22:AY$121,$U$22:$U$121,$U25,$C$22:$C$121,C25)*W25</f>
        <v>0</v>
      </c>
      <c r="BU25" s="98">
        <f>SUMIFS($AY$22:AY$121,$X$22:$X$121,$X25,$C$22:$C$121,C25)*Z25</f>
        <v>0</v>
      </c>
      <c r="BV25" s="98">
        <f>SUMIFS($AY$22:AY$121,$AA$22:$AA$121,$AA25,$C$22:$C$121,C25)*AC25</f>
        <v>0</v>
      </c>
      <c r="BW25" s="98">
        <f>SUMIFS($AY$22:AY$121,$AD$22:$AD$121,$AD25,$C$22:$C$121,C25)*AF25</f>
        <v>0</v>
      </c>
      <c r="BX25" s="98">
        <f>SUMIFS($AY$22:AY$121,$AG$22:$AG$121,$AG25,$C$22:$C$121,C25)*AI25</f>
        <v>0</v>
      </c>
      <c r="BY25" s="98">
        <f>SUMIFS($AY$22:AY$121,$AJ$22:$AJ$121,$AJ25,$C$22:$C$121,C25)*AL25</f>
        <v>0</v>
      </c>
      <c r="BZ25" s="98">
        <f>SUMIFS($AY$22:AY$121,$AM$22:$AM$121,$AM25,$C$22:$C$121,C25)*AO25</f>
        <v>0</v>
      </c>
      <c r="CA25" s="98">
        <f>SUMIFS($AY$22:AY$121,$AP$22:$AP$121,$AP25,$C$22:$C$121,C25)*AR25</f>
        <v>0</v>
      </c>
      <c r="CB25" s="49"/>
      <c r="CC25" s="34"/>
      <c r="CT25" s="37"/>
      <c r="CU25" s="37"/>
      <c r="CV25" s="37"/>
      <c r="CW25" s="29"/>
      <c r="CX25" s="37"/>
      <c r="CY25" s="37"/>
      <c r="CZ25" s="37"/>
      <c r="DA25" s="37"/>
      <c r="DB25" s="37"/>
      <c r="DC25" s="37"/>
    </row>
    <row r="26" spans="1:107" ht="21.9" customHeight="1" x14ac:dyDescent="0.3">
      <c r="A26" s="15"/>
      <c r="B26" s="17"/>
      <c r="C26" s="81">
        <v>5</v>
      </c>
      <c r="D26" s="186" t="s">
        <v>71</v>
      </c>
      <c r="E26" s="187"/>
      <c r="F26" s="82" t="str">
        <f t="shared" si="9"/>
        <v/>
      </c>
      <c r="G26" s="173"/>
      <c r="H26" s="82"/>
      <c r="I26" s="188"/>
      <c r="J26" s="189"/>
      <c r="K26" s="83" t="str">
        <f t="shared" si="0"/>
        <v/>
      </c>
      <c r="L26" s="188"/>
      <c r="M26" s="82" t="str">
        <f t="shared" si="10"/>
        <v/>
      </c>
      <c r="N26" s="174" t="str">
        <f t="shared" si="1"/>
        <v/>
      </c>
      <c r="O26" s="190"/>
      <c r="P26" s="84" t="str">
        <f t="shared" si="11"/>
        <v/>
      </c>
      <c r="Q26" s="85">
        <f t="shared" si="12"/>
        <v>0</v>
      </c>
      <c r="R26" s="190"/>
      <c r="S26" s="84" t="str">
        <f t="shared" si="13"/>
        <v/>
      </c>
      <c r="T26" s="85">
        <f t="shared" si="14"/>
        <v>0</v>
      </c>
      <c r="U26" s="190"/>
      <c r="V26" s="84" t="str">
        <f t="shared" si="15"/>
        <v/>
      </c>
      <c r="W26" s="85">
        <f t="shared" si="16"/>
        <v>0</v>
      </c>
      <c r="X26" s="190"/>
      <c r="Y26" s="84" t="str">
        <f t="shared" si="17"/>
        <v/>
      </c>
      <c r="Z26" s="85">
        <f t="shared" si="18"/>
        <v>0</v>
      </c>
      <c r="AA26" s="190"/>
      <c r="AB26" s="84" t="str">
        <f t="shared" si="2"/>
        <v/>
      </c>
      <c r="AC26" s="85">
        <f t="shared" si="19"/>
        <v>0</v>
      </c>
      <c r="AD26" s="191"/>
      <c r="AE26" s="84" t="str">
        <f t="shared" si="3"/>
        <v/>
      </c>
      <c r="AF26" s="85">
        <f t="shared" si="20"/>
        <v>0</v>
      </c>
      <c r="AG26" s="191"/>
      <c r="AH26" s="84" t="str">
        <f t="shared" si="4"/>
        <v/>
      </c>
      <c r="AI26" s="85">
        <f t="shared" si="21"/>
        <v>0</v>
      </c>
      <c r="AJ26" s="191"/>
      <c r="AK26" s="84" t="str">
        <f t="shared" si="5"/>
        <v/>
      </c>
      <c r="AL26" s="85">
        <f t="shared" si="22"/>
        <v>0</v>
      </c>
      <c r="AM26" s="191"/>
      <c r="AN26" s="84" t="str">
        <f t="shared" si="6"/>
        <v/>
      </c>
      <c r="AO26" s="85">
        <f t="shared" si="23"/>
        <v>0</v>
      </c>
      <c r="AP26" s="191"/>
      <c r="AQ26" s="84" t="str">
        <f t="shared" si="7"/>
        <v/>
      </c>
      <c r="AR26" s="86">
        <f t="shared" si="24"/>
        <v>0</v>
      </c>
      <c r="AS26" s="87">
        <f t="shared" si="25"/>
        <v>0</v>
      </c>
      <c r="AT26" s="88" t="str">
        <f t="shared" si="26"/>
        <v/>
      </c>
      <c r="AU26" s="89" t="str">
        <f t="shared" si="27"/>
        <v/>
      </c>
      <c r="AV26" s="89"/>
      <c r="AW26" s="99" t="str">
        <f t="shared" si="28"/>
        <v>-</v>
      </c>
      <c r="AX26" s="89"/>
      <c r="AY26" s="91">
        <f t="shared" si="29"/>
        <v>0</v>
      </c>
      <c r="AZ26" s="91">
        <f t="shared" si="30"/>
        <v>0</v>
      </c>
      <c r="BA26" s="91">
        <f t="shared" si="31"/>
        <v>0</v>
      </c>
      <c r="BB26" s="92" t="str">
        <f t="shared" si="32"/>
        <v/>
      </c>
      <c r="BC26" s="100"/>
      <c r="BD26" s="31"/>
      <c r="BE26" s="31"/>
      <c r="BF26" s="101"/>
      <c r="BG26" s="93">
        <f t="shared" si="33"/>
        <v>0</v>
      </c>
      <c r="BH26" s="94">
        <f t="shared" si="34"/>
        <v>0</v>
      </c>
      <c r="BI26" s="95" t="str">
        <f t="shared" si="35"/>
        <v>-</v>
      </c>
      <c r="BJ26" s="95" t="e">
        <f t="shared" si="36"/>
        <v>#N/A</v>
      </c>
      <c r="BK26" s="95">
        <f t="shared" si="37"/>
        <v>0</v>
      </c>
      <c r="BL26" s="96">
        <f t="shared" si="43"/>
        <v>0</v>
      </c>
      <c r="BM26" s="97">
        <f t="shared" si="39"/>
        <v>0</v>
      </c>
      <c r="BN26" s="97">
        <f t="shared" si="40"/>
        <v>0</v>
      </c>
      <c r="BO26" s="97">
        <f t="shared" si="8"/>
        <v>0</v>
      </c>
      <c r="BP26" s="97">
        <f t="shared" si="41"/>
        <v>0</v>
      </c>
      <c r="BQ26" s="97">
        <f t="shared" si="42"/>
        <v>0</v>
      </c>
      <c r="BR26" s="98">
        <f>SUMIFS(AY$22:$AY$121,$O$22:$O$121,$O26,$C$22:$C$121,C26)*Q26</f>
        <v>0</v>
      </c>
      <c r="BS26" s="98">
        <f>SUMIFS($AY$22:AY$121,$R$22:$R$121,$R26,$C$22:$C$121,C26)*T26</f>
        <v>0</v>
      </c>
      <c r="BT26" s="98">
        <f>SUMIFS($AY$22:AY$121,$U$22:$U$121,$U26,$C$22:$C$121,C26)*W26</f>
        <v>0</v>
      </c>
      <c r="BU26" s="98">
        <f>SUMIFS($AY$22:AY$121,$X$22:$X$121,$X26,$C$22:$C$121,C26)*Z26</f>
        <v>0</v>
      </c>
      <c r="BV26" s="98">
        <f>SUMIFS($AY$22:AY$121,$AA$22:$AA$121,$AA26,$C$22:$C$121,C26)*AC26</f>
        <v>0</v>
      </c>
      <c r="BW26" s="98">
        <f>SUMIFS($AY$22:AY$121,$AD$22:$AD$121,$AD26,$C$22:$C$121,C26)*AF26</f>
        <v>0</v>
      </c>
      <c r="BX26" s="98">
        <f>SUMIFS($AY$22:AY$121,$AG$22:$AG$121,$AG26,$C$22:$C$121,C26)*AI26</f>
        <v>0</v>
      </c>
      <c r="BY26" s="98">
        <f>SUMIFS($AY$22:AY$121,$AJ$22:$AJ$121,$AJ26,$C$22:$C$121,C26)*AL26</f>
        <v>0</v>
      </c>
      <c r="BZ26" s="98">
        <f>SUMIFS($AY$22:AY$121,$AM$22:$AM$121,$AM26,$C$22:$C$121,C26)*AO26</f>
        <v>0</v>
      </c>
      <c r="CA26" s="98">
        <f>SUMIFS($AY$22:AY$121,$AP$22:$AP$121,$AP26,$C$22:$C$121,C26)*AR26</f>
        <v>0</v>
      </c>
      <c r="CB26" s="49"/>
      <c r="CC26" s="38"/>
      <c r="CT26" s="33"/>
      <c r="CU26" s="33"/>
      <c r="CV26" s="33"/>
      <c r="CW26" s="29"/>
      <c r="CX26" s="33"/>
      <c r="CY26" s="33"/>
      <c r="CZ26" s="33"/>
      <c r="DA26" s="33"/>
      <c r="DB26" s="33"/>
      <c r="DC26" s="33"/>
    </row>
    <row r="27" spans="1:107" ht="21.9" customHeight="1" x14ac:dyDescent="0.3">
      <c r="A27" s="15"/>
      <c r="B27" s="17"/>
      <c r="C27" s="81">
        <v>6</v>
      </c>
      <c r="D27" s="186" t="s">
        <v>71</v>
      </c>
      <c r="E27" s="187"/>
      <c r="F27" s="82" t="str">
        <f t="shared" si="9"/>
        <v/>
      </c>
      <c r="G27" s="173"/>
      <c r="H27" s="82"/>
      <c r="I27" s="188"/>
      <c r="J27" s="189"/>
      <c r="K27" s="83" t="str">
        <f t="shared" si="0"/>
        <v/>
      </c>
      <c r="L27" s="188"/>
      <c r="M27" s="82" t="str">
        <f t="shared" si="10"/>
        <v/>
      </c>
      <c r="N27" s="174" t="str">
        <f t="shared" si="1"/>
        <v/>
      </c>
      <c r="O27" s="190"/>
      <c r="P27" s="84" t="str">
        <f t="shared" si="11"/>
        <v/>
      </c>
      <c r="Q27" s="85">
        <f t="shared" si="12"/>
        <v>0</v>
      </c>
      <c r="R27" s="190"/>
      <c r="S27" s="84" t="str">
        <f t="shared" si="13"/>
        <v/>
      </c>
      <c r="T27" s="85">
        <f t="shared" si="14"/>
        <v>0</v>
      </c>
      <c r="U27" s="190"/>
      <c r="V27" s="84" t="str">
        <f t="shared" si="15"/>
        <v/>
      </c>
      <c r="W27" s="85">
        <f t="shared" si="16"/>
        <v>0</v>
      </c>
      <c r="X27" s="190"/>
      <c r="Y27" s="84" t="str">
        <f t="shared" si="17"/>
        <v/>
      </c>
      <c r="Z27" s="85">
        <f t="shared" si="18"/>
        <v>0</v>
      </c>
      <c r="AA27" s="190"/>
      <c r="AB27" s="84" t="str">
        <f t="shared" si="2"/>
        <v/>
      </c>
      <c r="AC27" s="85">
        <f t="shared" si="19"/>
        <v>0</v>
      </c>
      <c r="AD27" s="191"/>
      <c r="AE27" s="84" t="str">
        <f t="shared" si="3"/>
        <v/>
      </c>
      <c r="AF27" s="85">
        <f t="shared" si="20"/>
        <v>0</v>
      </c>
      <c r="AG27" s="191"/>
      <c r="AH27" s="84" t="str">
        <f t="shared" si="4"/>
        <v/>
      </c>
      <c r="AI27" s="85">
        <f t="shared" si="21"/>
        <v>0</v>
      </c>
      <c r="AJ27" s="191"/>
      <c r="AK27" s="84" t="str">
        <f t="shared" si="5"/>
        <v/>
      </c>
      <c r="AL27" s="85">
        <f t="shared" si="22"/>
        <v>0</v>
      </c>
      <c r="AM27" s="191"/>
      <c r="AN27" s="84" t="str">
        <f t="shared" si="6"/>
        <v/>
      </c>
      <c r="AO27" s="85">
        <f t="shared" si="23"/>
        <v>0</v>
      </c>
      <c r="AP27" s="191"/>
      <c r="AQ27" s="84" t="str">
        <f t="shared" si="7"/>
        <v/>
      </c>
      <c r="AR27" s="86">
        <f t="shared" si="24"/>
        <v>0</v>
      </c>
      <c r="AS27" s="87">
        <f t="shared" si="25"/>
        <v>0</v>
      </c>
      <c r="AT27" s="88" t="str">
        <f t="shared" si="26"/>
        <v/>
      </c>
      <c r="AU27" s="89" t="str">
        <f t="shared" si="27"/>
        <v/>
      </c>
      <c r="AV27" s="89"/>
      <c r="AW27" s="99" t="str">
        <f>IFERROR(IF(D27=$D$140,BJ27,IF(D27=$D$145,BL27,BI27)),"Data ontbreekt!")</f>
        <v>-</v>
      </c>
      <c r="AX27" s="89"/>
      <c r="AY27" s="91">
        <f t="shared" si="29"/>
        <v>0</v>
      </c>
      <c r="AZ27" s="91">
        <f t="shared" si="30"/>
        <v>0</v>
      </c>
      <c r="BA27" s="91">
        <f t="shared" si="31"/>
        <v>0</v>
      </c>
      <c r="BB27" s="92" t="str">
        <f>IF(D27=$D$145,BK27,"")</f>
        <v/>
      </c>
      <c r="BC27" s="100"/>
      <c r="BD27" s="31"/>
      <c r="BE27" s="31"/>
      <c r="BF27" s="101"/>
      <c r="BG27" s="93">
        <f t="shared" si="33"/>
        <v>0</v>
      </c>
      <c r="BH27" s="94">
        <f t="shared" si="34"/>
        <v>0</v>
      </c>
      <c r="BI27" s="95" t="str">
        <f t="shared" si="35"/>
        <v>-</v>
      </c>
      <c r="BJ27" s="95" t="e">
        <f t="shared" si="36"/>
        <v>#N/A</v>
      </c>
      <c r="BK27" s="95">
        <f>IFERROR(SUM($L$22:$L$121)/SUM($J$22:$J$121),0)</f>
        <v>0</v>
      </c>
      <c r="BL27" s="96">
        <f t="shared" si="43"/>
        <v>0</v>
      </c>
      <c r="BM27" s="97">
        <f t="shared" si="39"/>
        <v>0</v>
      </c>
      <c r="BN27" s="97">
        <f t="shared" si="40"/>
        <v>0</v>
      </c>
      <c r="BO27" s="97">
        <f t="shared" si="8"/>
        <v>0</v>
      </c>
      <c r="BP27" s="97">
        <f t="shared" si="41"/>
        <v>0</v>
      </c>
      <c r="BQ27" s="97">
        <f t="shared" si="42"/>
        <v>0</v>
      </c>
      <c r="BR27" s="98">
        <f>SUMIFS(AY$22:$AY$121,$O$22:$O$121,$O27,$C$22:$C$121,C27)*Q27</f>
        <v>0</v>
      </c>
      <c r="BS27" s="98">
        <f>SUMIFS($AY$22:AY$121,$R$22:$R$121,$R27,$C$22:$C$121,C27)*T27</f>
        <v>0</v>
      </c>
      <c r="BT27" s="98">
        <f>SUMIFS($AY$22:AY$121,$U$22:$U$121,$U27,$C$22:$C$121,C27)*W27</f>
        <v>0</v>
      </c>
      <c r="BU27" s="98">
        <f>SUMIFS($AY$22:AY$121,$X$22:$X$121,$X27,$C$22:$C$121,C27)*Z27</f>
        <v>0</v>
      </c>
      <c r="BV27" s="98">
        <f>SUMIFS($AY$22:AY$121,$AA$22:$AA$121,$AA27,$C$22:$C$121,C27)*AC27</f>
        <v>0</v>
      </c>
      <c r="BW27" s="98">
        <f>SUMIFS($AY$22:AY$121,$AD$22:$AD$121,$AD27,$C$22:$C$121,C27)*AF27</f>
        <v>0</v>
      </c>
      <c r="BX27" s="98">
        <f>SUMIFS($AY$22:AY$121,$AG$22:$AG$121,$AG27,$C$22:$C$121,C27)*AI27</f>
        <v>0</v>
      </c>
      <c r="BY27" s="98">
        <f>SUMIFS($AY$22:AY$121,$AJ$22:$AJ$121,$AJ27,$C$22:$C$121,C27)*AL27</f>
        <v>0</v>
      </c>
      <c r="BZ27" s="98">
        <f>SUMIFS($AY$22:AY$121,$AM$22:$AM$121,$AM27,$C$22:$C$121,C27)*AO27</f>
        <v>0</v>
      </c>
      <c r="CA27" s="98">
        <f>SUMIFS($AY$22:AY$121,$AP$22:$AP$121,$AP27,$C$22:$C$121,C27)*AR27</f>
        <v>0</v>
      </c>
      <c r="CB27" s="49"/>
      <c r="CC27" s="38"/>
      <c r="CT27" s="33"/>
      <c r="CU27" s="33"/>
      <c r="CV27" s="33"/>
      <c r="CW27" s="29"/>
      <c r="CX27" s="33"/>
      <c r="CY27" s="33"/>
      <c r="CZ27" s="33"/>
      <c r="DA27" s="33"/>
      <c r="DB27" s="33"/>
      <c r="DC27" s="33"/>
    </row>
    <row r="28" spans="1:107" s="102" customFormat="1" ht="21.9" customHeight="1" x14ac:dyDescent="0.3">
      <c r="A28" s="15"/>
      <c r="B28" s="17"/>
      <c r="C28" s="81">
        <v>7</v>
      </c>
      <c r="D28" s="186" t="s">
        <v>71</v>
      </c>
      <c r="E28" s="187"/>
      <c r="F28" s="82" t="str">
        <f t="shared" si="9"/>
        <v/>
      </c>
      <c r="G28" s="173"/>
      <c r="H28" s="82"/>
      <c r="I28" s="188"/>
      <c r="J28" s="189"/>
      <c r="K28" s="83" t="str">
        <f t="shared" si="0"/>
        <v/>
      </c>
      <c r="L28" s="188"/>
      <c r="M28" s="82" t="str">
        <f t="shared" si="10"/>
        <v/>
      </c>
      <c r="N28" s="174" t="str">
        <f t="shared" si="1"/>
        <v/>
      </c>
      <c r="O28" s="190"/>
      <c r="P28" s="84" t="str">
        <f t="shared" si="11"/>
        <v/>
      </c>
      <c r="Q28" s="85">
        <f t="shared" si="12"/>
        <v>0</v>
      </c>
      <c r="R28" s="190"/>
      <c r="S28" s="84" t="str">
        <f t="shared" si="13"/>
        <v/>
      </c>
      <c r="T28" s="85">
        <f t="shared" si="14"/>
        <v>0</v>
      </c>
      <c r="U28" s="190"/>
      <c r="V28" s="84" t="str">
        <f t="shared" si="15"/>
        <v/>
      </c>
      <c r="W28" s="85">
        <f t="shared" si="16"/>
        <v>0</v>
      </c>
      <c r="X28" s="190"/>
      <c r="Y28" s="84" t="str">
        <f t="shared" si="17"/>
        <v/>
      </c>
      <c r="Z28" s="85">
        <f t="shared" si="18"/>
        <v>0</v>
      </c>
      <c r="AA28" s="190"/>
      <c r="AB28" s="84" t="str">
        <f t="shared" si="2"/>
        <v/>
      </c>
      <c r="AC28" s="85">
        <f t="shared" si="19"/>
        <v>0</v>
      </c>
      <c r="AD28" s="191"/>
      <c r="AE28" s="84" t="str">
        <f t="shared" si="3"/>
        <v/>
      </c>
      <c r="AF28" s="85">
        <f t="shared" si="20"/>
        <v>0</v>
      </c>
      <c r="AG28" s="191"/>
      <c r="AH28" s="84" t="str">
        <f t="shared" si="4"/>
        <v/>
      </c>
      <c r="AI28" s="85">
        <f t="shared" si="21"/>
        <v>0</v>
      </c>
      <c r="AJ28" s="191"/>
      <c r="AK28" s="84" t="str">
        <f t="shared" si="5"/>
        <v/>
      </c>
      <c r="AL28" s="85">
        <f t="shared" si="22"/>
        <v>0</v>
      </c>
      <c r="AM28" s="191"/>
      <c r="AN28" s="84" t="str">
        <f t="shared" si="6"/>
        <v/>
      </c>
      <c r="AO28" s="85">
        <f t="shared" si="23"/>
        <v>0</v>
      </c>
      <c r="AP28" s="191"/>
      <c r="AQ28" s="84" t="str">
        <f t="shared" si="7"/>
        <v/>
      </c>
      <c r="AR28" s="86">
        <f t="shared" si="24"/>
        <v>0</v>
      </c>
      <c r="AS28" s="87">
        <f t="shared" si="25"/>
        <v>0</v>
      </c>
      <c r="AT28" s="88" t="str">
        <f t="shared" si="26"/>
        <v/>
      </c>
      <c r="AU28" s="89" t="str">
        <f t="shared" si="27"/>
        <v/>
      </c>
      <c r="AV28" s="89"/>
      <c r="AW28" s="99" t="str">
        <f t="shared" si="28"/>
        <v>-</v>
      </c>
      <c r="AX28" s="89"/>
      <c r="AY28" s="91">
        <f t="shared" si="29"/>
        <v>0</v>
      </c>
      <c r="AZ28" s="91">
        <f t="shared" si="30"/>
        <v>0</v>
      </c>
      <c r="BA28" s="91">
        <f t="shared" si="31"/>
        <v>0</v>
      </c>
      <c r="BB28" s="92" t="str">
        <f t="shared" si="32"/>
        <v/>
      </c>
      <c r="BC28" s="100"/>
      <c r="BD28" s="31"/>
      <c r="BE28" s="31"/>
      <c r="BF28" s="101"/>
      <c r="BG28" s="93">
        <f t="shared" si="33"/>
        <v>0</v>
      </c>
      <c r="BH28" s="94">
        <f t="shared" si="34"/>
        <v>0</v>
      </c>
      <c r="BI28" s="95" t="str">
        <f t="shared" si="35"/>
        <v>-</v>
      </c>
      <c r="BJ28" s="95" t="e">
        <f t="shared" si="36"/>
        <v>#N/A</v>
      </c>
      <c r="BK28" s="95">
        <f t="shared" si="37"/>
        <v>0</v>
      </c>
      <c r="BL28" s="96">
        <f t="shared" si="43"/>
        <v>0</v>
      </c>
      <c r="BM28" s="97">
        <f t="shared" si="39"/>
        <v>0</v>
      </c>
      <c r="BN28" s="97">
        <f t="shared" si="40"/>
        <v>0</v>
      </c>
      <c r="BO28" s="97">
        <f t="shared" si="8"/>
        <v>0</v>
      </c>
      <c r="BP28" s="97">
        <f t="shared" si="41"/>
        <v>0</v>
      </c>
      <c r="BQ28" s="97">
        <f t="shared" si="42"/>
        <v>0</v>
      </c>
      <c r="BR28" s="98">
        <f>SUMIFS(AY$22:$AY$121,$O$22:$O$121,$O28,$C$22:$C$121,C28)*Q28</f>
        <v>0</v>
      </c>
      <c r="BS28" s="98">
        <f>SUMIFS($AY$22:AY$121,$R$22:$R$121,$R28,$C$22:$C$121,C28)*T28</f>
        <v>0</v>
      </c>
      <c r="BT28" s="98">
        <f>SUMIFS($AY$22:AY$121,$U$22:$U$121,$U28,$C$22:$C$121,C28)*W28</f>
        <v>0</v>
      </c>
      <c r="BU28" s="98">
        <f>SUMIFS($AY$22:AY$121,$X$22:$X$121,$X28,$C$22:$C$121,C28)*Z28</f>
        <v>0</v>
      </c>
      <c r="BV28" s="98">
        <f>SUMIFS($AY$22:AY$121,$AA$22:$AA$121,$AA28,$C$22:$C$121,C28)*AC28</f>
        <v>0</v>
      </c>
      <c r="BW28" s="98">
        <f>SUMIFS($AY$22:AY$121,$AD$22:$AD$121,$AD28,$C$22:$C$121,C28)*AF28</f>
        <v>0</v>
      </c>
      <c r="BX28" s="98">
        <f>SUMIFS($AY$22:AY$121,$AG$22:$AG$121,$AG28,$C$22:$C$121,C28)*AI28</f>
        <v>0</v>
      </c>
      <c r="BY28" s="98">
        <f>SUMIFS($AY$22:AY$121,$AJ$22:$AJ$121,$AJ28,$C$22:$C$121,C28)*AL28</f>
        <v>0</v>
      </c>
      <c r="BZ28" s="98">
        <f>SUMIFS($AY$22:AY$121,$AM$22:$AM$121,$AM28,$C$22:$C$121,C28)*AO28</f>
        <v>0</v>
      </c>
      <c r="CA28" s="98">
        <f>SUMIFS($AY$22:AY$121,$AP$22:$AP$121,$AP28,$C$22:$C$121,C28)*AR28</f>
        <v>0</v>
      </c>
      <c r="CB28" s="49"/>
      <c r="CC28" s="34"/>
      <c r="CT28" s="103"/>
      <c r="CU28" s="103"/>
      <c r="CV28" s="103"/>
      <c r="CW28" s="29"/>
      <c r="CX28" s="103"/>
      <c r="CY28" s="103"/>
      <c r="CZ28" s="103"/>
      <c r="DA28" s="103"/>
      <c r="DB28" s="103"/>
      <c r="DC28" s="103"/>
    </row>
    <row r="29" spans="1:107" ht="21.9" customHeight="1" x14ac:dyDescent="0.3">
      <c r="A29" s="15"/>
      <c r="B29" s="17"/>
      <c r="C29" s="81">
        <v>8</v>
      </c>
      <c r="D29" s="186" t="s">
        <v>71</v>
      </c>
      <c r="E29" s="187"/>
      <c r="F29" s="82" t="str">
        <f t="shared" si="9"/>
        <v/>
      </c>
      <c r="G29" s="173"/>
      <c r="H29" s="82"/>
      <c r="I29" s="188"/>
      <c r="J29" s="189"/>
      <c r="K29" s="83" t="str">
        <f t="shared" si="0"/>
        <v/>
      </c>
      <c r="L29" s="188"/>
      <c r="M29" s="82" t="str">
        <f t="shared" si="10"/>
        <v/>
      </c>
      <c r="N29" s="176" t="str">
        <f t="shared" si="1"/>
        <v/>
      </c>
      <c r="O29" s="190"/>
      <c r="P29" s="84" t="str">
        <f t="shared" si="11"/>
        <v/>
      </c>
      <c r="Q29" s="85">
        <f>IFERROR(SUMIF($C$22:$C$121,O29,$AY$22:$AY$121)/
(SUMIF($C$22:$C$121,O29,$AY$22:$AY$121)
+SUMIF($C$22:$C$121,R29,$AY$22:$AY$121)
+SUMIF($C$22:$C$121,U29,$AY$22:$AY$121)
+SUMIF($C$22:$C$121,X29,$AY$22:$AY$121)
+SUMIF($C$22:$C$121,AA29,$AY$22:$AY$121)
+SUMIF($C$22:$C$121,AD29,$AY$22:$AY$121)
+SUMIF($C$22:$C$121,AG29,$AY$22:$AY$121)
+SUMIF($C$22:$C$121,AJ29,$AY$22:$AY$121)
+SUMIF($C$22:$C$121,AM29,$AY$22:$AY$121)
+SUMIF($C$22:$C$121,AP29,$AY$22:$AY$121)),0)</f>
        <v>0</v>
      </c>
      <c r="R29" s="190"/>
      <c r="S29" s="84" t="str">
        <f t="shared" si="13"/>
        <v/>
      </c>
      <c r="T29" s="85">
        <f t="shared" si="14"/>
        <v>0</v>
      </c>
      <c r="U29" s="190"/>
      <c r="V29" s="84" t="str">
        <f t="shared" si="15"/>
        <v/>
      </c>
      <c r="W29" s="85">
        <f t="shared" si="16"/>
        <v>0</v>
      </c>
      <c r="X29" s="190"/>
      <c r="Y29" s="84" t="str">
        <f t="shared" si="17"/>
        <v/>
      </c>
      <c r="Z29" s="85">
        <f t="shared" si="18"/>
        <v>0</v>
      </c>
      <c r="AA29" s="190"/>
      <c r="AB29" s="84" t="str">
        <f t="shared" si="2"/>
        <v/>
      </c>
      <c r="AC29" s="85">
        <f t="shared" si="19"/>
        <v>0</v>
      </c>
      <c r="AD29" s="191"/>
      <c r="AE29" s="84" t="str">
        <f t="shared" si="3"/>
        <v/>
      </c>
      <c r="AF29" s="85">
        <f t="shared" si="20"/>
        <v>0</v>
      </c>
      <c r="AG29" s="191"/>
      <c r="AH29" s="84" t="str">
        <f t="shared" si="4"/>
        <v/>
      </c>
      <c r="AI29" s="85">
        <f t="shared" si="21"/>
        <v>0</v>
      </c>
      <c r="AJ29" s="191"/>
      <c r="AK29" s="84" t="str">
        <f t="shared" si="5"/>
        <v/>
      </c>
      <c r="AL29" s="85">
        <f t="shared" si="22"/>
        <v>0</v>
      </c>
      <c r="AM29" s="191"/>
      <c r="AN29" s="84" t="str">
        <f t="shared" si="6"/>
        <v/>
      </c>
      <c r="AO29" s="85">
        <f t="shared" si="23"/>
        <v>0</v>
      </c>
      <c r="AP29" s="191"/>
      <c r="AQ29" s="84" t="str">
        <f t="shared" si="7"/>
        <v/>
      </c>
      <c r="AR29" s="86">
        <f t="shared" si="24"/>
        <v>0</v>
      </c>
      <c r="AS29" s="87">
        <f t="shared" si="25"/>
        <v>0</v>
      </c>
      <c r="AT29" s="88" t="str">
        <f t="shared" si="26"/>
        <v/>
      </c>
      <c r="AU29" s="89" t="str">
        <f t="shared" si="27"/>
        <v/>
      </c>
      <c r="AV29" s="89"/>
      <c r="AW29" s="99" t="str">
        <f t="shared" si="28"/>
        <v>-</v>
      </c>
      <c r="AX29" s="89"/>
      <c r="AY29" s="91">
        <f t="shared" si="29"/>
        <v>0</v>
      </c>
      <c r="AZ29" s="91">
        <f t="shared" si="30"/>
        <v>0</v>
      </c>
      <c r="BA29" s="91">
        <f t="shared" si="31"/>
        <v>0</v>
      </c>
      <c r="BB29" s="92" t="str">
        <f t="shared" si="32"/>
        <v/>
      </c>
      <c r="BC29" s="100"/>
      <c r="BD29" s="31"/>
      <c r="BE29" s="31"/>
      <c r="BF29" s="101"/>
      <c r="BG29" s="93">
        <f t="shared" si="33"/>
        <v>0</v>
      </c>
      <c r="BH29" s="94">
        <f t="shared" si="34"/>
        <v>0</v>
      </c>
      <c r="BI29" s="95" t="str">
        <f t="shared" si="35"/>
        <v>-</v>
      </c>
      <c r="BJ29" s="95" t="e">
        <f t="shared" si="36"/>
        <v>#N/A</v>
      </c>
      <c r="BK29" s="95">
        <f t="shared" si="37"/>
        <v>0</v>
      </c>
      <c r="BL29" s="96">
        <f t="shared" si="43"/>
        <v>0</v>
      </c>
      <c r="BM29" s="97">
        <f t="shared" si="39"/>
        <v>0</v>
      </c>
      <c r="BN29" s="97">
        <f t="shared" si="40"/>
        <v>0</v>
      </c>
      <c r="BO29" s="97">
        <f t="shared" si="8"/>
        <v>0</v>
      </c>
      <c r="BP29" s="97">
        <f t="shared" si="41"/>
        <v>0</v>
      </c>
      <c r="BQ29" s="97">
        <f t="shared" si="42"/>
        <v>0</v>
      </c>
      <c r="BR29" s="98">
        <f>SUMIFS(AY$22:$AY$121,$O$22:$O$121,$O29,$C$22:$C$121,C29)*Q29</f>
        <v>0</v>
      </c>
      <c r="BS29" s="98">
        <f>SUMIFS($AY$22:AY$121,$R$22:$R$121,$R29,$C$22:$C$121,C29)*T29</f>
        <v>0</v>
      </c>
      <c r="BT29" s="98">
        <f>SUMIFS($AY$22:AY$121,$U$22:$U$121,$U29,$C$22:$C$121,C29)*W29</f>
        <v>0</v>
      </c>
      <c r="BU29" s="98">
        <f>SUMIFS($AY$22:AY$121,$X$22:$X$121,$X29,$C$22:$C$121,C29)*Z29</f>
        <v>0</v>
      </c>
      <c r="BV29" s="98">
        <f>SUMIFS($AY$22:AY$121,$AA$22:$AA$121,$AA29,$C$22:$C$121,C29)*AC29</f>
        <v>0</v>
      </c>
      <c r="BW29" s="98">
        <f>SUMIFS($AY$22:AY$121,$AD$22:$AD$121,$AD29,$C$22:$C$121,C29)*AF29</f>
        <v>0</v>
      </c>
      <c r="BX29" s="98">
        <f>SUMIFS($AY$22:AY$121,$AG$22:$AG$121,$AG29,$C$22:$C$121,C29)*AI29</f>
        <v>0</v>
      </c>
      <c r="BY29" s="98">
        <f>SUMIFS($AY$22:AY$121,$AJ$22:$AJ$121,$AJ29,$C$22:$C$121,C29)*AL29</f>
        <v>0</v>
      </c>
      <c r="BZ29" s="98">
        <f>SUMIFS($AY$22:AY$121,$AM$22:$AM$121,$AM29,$C$22:$C$121,C29)*AO29</f>
        <v>0</v>
      </c>
      <c r="CA29" s="98">
        <f>SUMIFS($AY$22:AY$121,$AP$22:$AP$121,$AP29,$C$22:$C$121,C29)*AR29</f>
        <v>0</v>
      </c>
      <c r="CB29" s="49"/>
      <c r="CC29" s="38"/>
      <c r="CT29" s="33"/>
      <c r="CU29" s="33"/>
      <c r="CV29" s="33"/>
      <c r="CW29" s="29"/>
      <c r="CX29" s="33"/>
      <c r="CY29" s="33"/>
      <c r="CZ29" s="33"/>
      <c r="DA29" s="33"/>
      <c r="DB29" s="33"/>
      <c r="DC29" s="33"/>
    </row>
    <row r="30" spans="1:107" ht="21.9" customHeight="1" x14ac:dyDescent="0.3">
      <c r="A30" s="15"/>
      <c r="B30" s="17"/>
      <c r="C30" s="81">
        <v>9</v>
      </c>
      <c r="D30" s="186" t="s">
        <v>71</v>
      </c>
      <c r="E30" s="187"/>
      <c r="F30" s="82" t="str">
        <f t="shared" si="9"/>
        <v/>
      </c>
      <c r="G30" s="173"/>
      <c r="H30" s="82"/>
      <c r="I30" s="188"/>
      <c r="J30" s="189"/>
      <c r="K30" s="83" t="str">
        <f t="shared" si="0"/>
        <v/>
      </c>
      <c r="L30" s="188"/>
      <c r="M30" s="82" t="str">
        <f t="shared" si="10"/>
        <v/>
      </c>
      <c r="N30" s="174" t="str">
        <f t="shared" si="1"/>
        <v/>
      </c>
      <c r="O30" s="190"/>
      <c r="P30" s="84" t="str">
        <f t="shared" si="11"/>
        <v/>
      </c>
      <c r="Q30" s="85">
        <f t="shared" si="12"/>
        <v>0</v>
      </c>
      <c r="R30" s="190"/>
      <c r="S30" s="84" t="str">
        <f t="shared" si="13"/>
        <v/>
      </c>
      <c r="T30" s="85">
        <f t="shared" si="14"/>
        <v>0</v>
      </c>
      <c r="U30" s="190"/>
      <c r="V30" s="84" t="str">
        <f t="shared" si="15"/>
        <v/>
      </c>
      <c r="W30" s="85">
        <f t="shared" si="16"/>
        <v>0</v>
      </c>
      <c r="X30" s="190"/>
      <c r="Y30" s="84" t="str">
        <f t="shared" si="17"/>
        <v/>
      </c>
      <c r="Z30" s="85">
        <f t="shared" si="18"/>
        <v>0</v>
      </c>
      <c r="AA30" s="190"/>
      <c r="AB30" s="84" t="str">
        <f t="shared" si="2"/>
        <v/>
      </c>
      <c r="AC30" s="85">
        <f t="shared" si="19"/>
        <v>0</v>
      </c>
      <c r="AD30" s="191"/>
      <c r="AE30" s="84" t="str">
        <f t="shared" si="3"/>
        <v/>
      </c>
      <c r="AF30" s="85">
        <f t="shared" si="20"/>
        <v>0</v>
      </c>
      <c r="AG30" s="191"/>
      <c r="AH30" s="84" t="str">
        <f t="shared" si="4"/>
        <v/>
      </c>
      <c r="AI30" s="85">
        <f t="shared" si="21"/>
        <v>0</v>
      </c>
      <c r="AJ30" s="191"/>
      <c r="AK30" s="84" t="str">
        <f t="shared" si="5"/>
        <v/>
      </c>
      <c r="AL30" s="85">
        <f t="shared" si="22"/>
        <v>0</v>
      </c>
      <c r="AM30" s="191"/>
      <c r="AN30" s="84" t="str">
        <f t="shared" si="6"/>
        <v/>
      </c>
      <c r="AO30" s="85">
        <f t="shared" si="23"/>
        <v>0</v>
      </c>
      <c r="AP30" s="191"/>
      <c r="AQ30" s="84" t="str">
        <f t="shared" si="7"/>
        <v/>
      </c>
      <c r="AR30" s="86">
        <f t="shared" si="24"/>
        <v>0</v>
      </c>
      <c r="AS30" s="87">
        <f t="shared" si="25"/>
        <v>0</v>
      </c>
      <c r="AT30" s="88" t="str">
        <f t="shared" si="26"/>
        <v/>
      </c>
      <c r="AU30" s="89" t="str">
        <f t="shared" si="27"/>
        <v/>
      </c>
      <c r="AV30" s="89"/>
      <c r="AW30" s="99" t="str">
        <f t="shared" si="28"/>
        <v>-</v>
      </c>
      <c r="AX30" s="89"/>
      <c r="AY30" s="91">
        <f t="shared" si="29"/>
        <v>0</v>
      </c>
      <c r="AZ30" s="91">
        <f t="shared" si="30"/>
        <v>0</v>
      </c>
      <c r="BA30" s="91">
        <f t="shared" si="31"/>
        <v>0</v>
      </c>
      <c r="BB30" s="92" t="str">
        <f t="shared" si="32"/>
        <v/>
      </c>
      <c r="BC30" s="100"/>
      <c r="BD30" s="31"/>
      <c r="BE30" s="31"/>
      <c r="BF30" s="101"/>
      <c r="BG30" s="93">
        <f t="shared" si="33"/>
        <v>0</v>
      </c>
      <c r="BH30" s="94">
        <f t="shared" si="34"/>
        <v>0</v>
      </c>
      <c r="BI30" s="95" t="str">
        <f t="shared" si="35"/>
        <v>-</v>
      </c>
      <c r="BJ30" s="95" t="e">
        <f t="shared" si="36"/>
        <v>#N/A</v>
      </c>
      <c r="BK30" s="95">
        <f t="shared" si="37"/>
        <v>0</v>
      </c>
      <c r="BL30" s="96">
        <f t="shared" si="43"/>
        <v>0</v>
      </c>
      <c r="BM30" s="97">
        <f t="shared" si="39"/>
        <v>0</v>
      </c>
      <c r="BN30" s="97">
        <f t="shared" si="40"/>
        <v>0</v>
      </c>
      <c r="BO30" s="97">
        <f t="shared" si="8"/>
        <v>0</v>
      </c>
      <c r="BP30" s="97">
        <f t="shared" si="41"/>
        <v>0</v>
      </c>
      <c r="BQ30" s="97">
        <f t="shared" si="42"/>
        <v>0</v>
      </c>
      <c r="BR30" s="98">
        <f>SUMIFS(AY$22:$AY$121,$O$22:$O$121,$O30,$C$22:$C$121,C30)*Q30</f>
        <v>0</v>
      </c>
      <c r="BS30" s="98">
        <f>SUMIFS($AY$22:AY$121,$R$22:$R$121,$R30,$C$22:$C$121,C30)*T30</f>
        <v>0</v>
      </c>
      <c r="BT30" s="98">
        <f>SUMIFS($AY$22:AY$121,$U$22:$U$121,$U30,$C$22:$C$121,C30)*W30</f>
        <v>0</v>
      </c>
      <c r="BU30" s="98">
        <f>SUMIFS($AY$22:AY$121,$X$22:$X$121,$X30,$C$22:$C$121,C30)*Z30</f>
        <v>0</v>
      </c>
      <c r="BV30" s="98">
        <f>SUMIFS($AY$22:AY$121,$AA$22:$AA$121,$AA30,$C$22:$C$121,C30)*AC30</f>
        <v>0</v>
      </c>
      <c r="BW30" s="98">
        <f>SUMIFS($AY$22:AY$121,$AD$22:$AD$121,$AD30,$C$22:$C$121,C30)*AF30</f>
        <v>0</v>
      </c>
      <c r="BX30" s="98">
        <f>SUMIFS($AY$22:AY$121,$AG$22:$AG$121,$AG30,$C$22:$C$121,C30)*AI30</f>
        <v>0</v>
      </c>
      <c r="BY30" s="98">
        <f>SUMIFS($AY$22:AY$121,$AJ$22:$AJ$121,$AJ30,$C$22:$C$121,C30)*AL30</f>
        <v>0</v>
      </c>
      <c r="BZ30" s="98">
        <f>SUMIFS($AY$22:AY$121,$AM$22:$AM$121,$AM30,$C$22:$C$121,C30)*AO30</f>
        <v>0</v>
      </c>
      <c r="CA30" s="98">
        <f>SUMIFS($AY$22:AY$121,$AP$22:$AP$121,$AP30,$C$22:$C$121,C30)*AR30</f>
        <v>0</v>
      </c>
      <c r="CB30" s="49"/>
      <c r="CC30" s="38"/>
      <c r="CT30" s="33"/>
      <c r="CU30" s="33"/>
      <c r="CV30" s="33"/>
      <c r="CW30" s="29"/>
      <c r="CX30" s="33"/>
      <c r="CY30" s="33"/>
      <c r="CZ30" s="33"/>
      <c r="DA30" s="33"/>
      <c r="DB30" s="33"/>
      <c r="DC30" s="33"/>
    </row>
    <row r="31" spans="1:107" ht="21.9" customHeight="1" x14ac:dyDescent="0.3">
      <c r="A31" s="15"/>
      <c r="B31" s="17"/>
      <c r="C31" s="81">
        <v>10</v>
      </c>
      <c r="D31" s="186" t="s">
        <v>71</v>
      </c>
      <c r="E31" s="187"/>
      <c r="F31" s="82" t="str">
        <f t="shared" si="9"/>
        <v/>
      </c>
      <c r="G31" s="173"/>
      <c r="H31" s="82"/>
      <c r="I31" s="188"/>
      <c r="J31" s="189"/>
      <c r="K31" s="83" t="str">
        <f t="shared" si="0"/>
        <v/>
      </c>
      <c r="L31" s="188"/>
      <c r="M31" s="82" t="str">
        <f t="shared" si="10"/>
        <v/>
      </c>
      <c r="N31" s="174" t="str">
        <f t="shared" si="1"/>
        <v/>
      </c>
      <c r="O31" s="190"/>
      <c r="P31" s="84" t="str">
        <f t="shared" si="11"/>
        <v/>
      </c>
      <c r="Q31" s="85">
        <f t="shared" si="12"/>
        <v>0</v>
      </c>
      <c r="R31" s="190"/>
      <c r="S31" s="84" t="str">
        <f t="shared" si="13"/>
        <v/>
      </c>
      <c r="T31" s="85">
        <f t="shared" si="14"/>
        <v>0</v>
      </c>
      <c r="U31" s="190"/>
      <c r="V31" s="84" t="str">
        <f t="shared" si="15"/>
        <v/>
      </c>
      <c r="W31" s="85">
        <f t="shared" si="16"/>
        <v>0</v>
      </c>
      <c r="X31" s="190"/>
      <c r="Y31" s="84" t="str">
        <f t="shared" si="17"/>
        <v/>
      </c>
      <c r="Z31" s="85">
        <f t="shared" si="18"/>
        <v>0</v>
      </c>
      <c r="AA31" s="190"/>
      <c r="AB31" s="84" t="str">
        <f t="shared" si="2"/>
        <v/>
      </c>
      <c r="AC31" s="85">
        <f t="shared" si="19"/>
        <v>0</v>
      </c>
      <c r="AD31" s="191"/>
      <c r="AE31" s="84" t="str">
        <f t="shared" si="3"/>
        <v/>
      </c>
      <c r="AF31" s="85">
        <f t="shared" si="20"/>
        <v>0</v>
      </c>
      <c r="AG31" s="191"/>
      <c r="AH31" s="84" t="str">
        <f t="shared" si="4"/>
        <v/>
      </c>
      <c r="AI31" s="85">
        <f t="shared" si="21"/>
        <v>0</v>
      </c>
      <c r="AJ31" s="191"/>
      <c r="AK31" s="84" t="str">
        <f t="shared" si="5"/>
        <v/>
      </c>
      <c r="AL31" s="85">
        <f t="shared" si="22"/>
        <v>0</v>
      </c>
      <c r="AM31" s="191"/>
      <c r="AN31" s="84" t="str">
        <f t="shared" si="6"/>
        <v/>
      </c>
      <c r="AO31" s="85">
        <f t="shared" si="23"/>
        <v>0</v>
      </c>
      <c r="AP31" s="191"/>
      <c r="AQ31" s="84" t="str">
        <f t="shared" si="7"/>
        <v/>
      </c>
      <c r="AR31" s="86">
        <f t="shared" si="24"/>
        <v>0</v>
      </c>
      <c r="AS31" s="87">
        <f t="shared" si="25"/>
        <v>0</v>
      </c>
      <c r="AT31" s="88" t="str">
        <f t="shared" si="26"/>
        <v/>
      </c>
      <c r="AU31" s="89" t="str">
        <f t="shared" si="27"/>
        <v/>
      </c>
      <c r="AV31" s="89"/>
      <c r="AW31" s="99" t="str">
        <f t="shared" si="28"/>
        <v>-</v>
      </c>
      <c r="AX31" s="89"/>
      <c r="AY31" s="91">
        <f t="shared" si="29"/>
        <v>0</v>
      </c>
      <c r="AZ31" s="91">
        <f t="shared" si="30"/>
        <v>0</v>
      </c>
      <c r="BA31" s="91">
        <f t="shared" si="31"/>
        <v>0</v>
      </c>
      <c r="BB31" s="92" t="str">
        <f t="shared" si="32"/>
        <v/>
      </c>
      <c r="BC31" s="100"/>
      <c r="BD31" s="31"/>
      <c r="BE31" s="31"/>
      <c r="BF31" s="101"/>
      <c r="BG31" s="93">
        <f t="shared" si="33"/>
        <v>0</v>
      </c>
      <c r="BH31" s="94">
        <f t="shared" si="34"/>
        <v>0</v>
      </c>
      <c r="BI31" s="95" t="str">
        <f t="shared" si="35"/>
        <v>-</v>
      </c>
      <c r="BJ31" s="95" t="e">
        <f t="shared" si="36"/>
        <v>#N/A</v>
      </c>
      <c r="BK31" s="95">
        <f t="shared" si="37"/>
        <v>0</v>
      </c>
      <c r="BL31" s="96">
        <f t="shared" si="43"/>
        <v>0</v>
      </c>
      <c r="BM31" s="97">
        <f t="shared" si="39"/>
        <v>0</v>
      </c>
      <c r="BN31" s="97">
        <f t="shared" si="40"/>
        <v>0</v>
      </c>
      <c r="BO31" s="97">
        <f t="shared" si="8"/>
        <v>0</v>
      </c>
      <c r="BP31" s="97">
        <f t="shared" si="41"/>
        <v>0</v>
      </c>
      <c r="BQ31" s="97">
        <f t="shared" si="42"/>
        <v>0</v>
      </c>
      <c r="BR31" s="98">
        <f>SUMIFS(AY$22:$AY$121,$O$22:$O$121,$O31,$C$22:$C$121,C31)*Q31</f>
        <v>0</v>
      </c>
      <c r="BS31" s="98">
        <f>SUMIFS($AY$22:AY$121,$R$22:$R$121,$R31,$C$22:$C$121,C31)*T31</f>
        <v>0</v>
      </c>
      <c r="BT31" s="98">
        <f>SUMIFS($AY$22:AY$121,$U$22:$U$121,$U31,$C$22:$C$121,C31)*W31</f>
        <v>0</v>
      </c>
      <c r="BU31" s="98">
        <f>SUMIFS($AY$22:AY$121,$X$22:$X$121,$X31,$C$22:$C$121,C31)*Z31</f>
        <v>0</v>
      </c>
      <c r="BV31" s="98">
        <f>SUMIFS($AY$22:AY$121,$AA$22:$AA$121,$AA31,$C$22:$C$121,C31)*AC31</f>
        <v>0</v>
      </c>
      <c r="BW31" s="98">
        <f>SUMIFS($AY$22:AY$121,$AD$22:$AD$121,$AD31,$C$22:$C$121,C31)*AF31</f>
        <v>0</v>
      </c>
      <c r="BX31" s="98">
        <f>SUMIFS($AY$22:AY$121,$AG$22:$AG$121,$AG31,$C$22:$C$121,C31)*AI31</f>
        <v>0</v>
      </c>
      <c r="BY31" s="98">
        <f>SUMIFS($AY$22:AY$121,$AJ$22:$AJ$121,$AJ31,$C$22:$C$121,C31)*AL31</f>
        <v>0</v>
      </c>
      <c r="BZ31" s="98">
        <f>SUMIFS($AY$22:AY$121,$AM$22:$AM$121,$AM31,$C$22:$C$121,C31)*AO31</f>
        <v>0</v>
      </c>
      <c r="CA31" s="98">
        <f>SUMIFS($AY$22:AY$121,$AP$22:$AP$121,$AP31,$C$22:$C$121,C31)*AR31</f>
        <v>0</v>
      </c>
      <c r="CB31" s="49"/>
      <c r="CT31" s="33"/>
      <c r="CU31" s="33"/>
      <c r="CV31" s="33"/>
      <c r="CW31" s="29"/>
      <c r="CX31" s="33"/>
      <c r="CY31" s="33"/>
      <c r="CZ31" s="33"/>
      <c r="DA31" s="33"/>
      <c r="DB31" s="33"/>
      <c r="DC31" s="33"/>
    </row>
    <row r="32" spans="1:107" ht="21.9" customHeight="1" x14ac:dyDescent="0.3">
      <c r="A32" s="15"/>
      <c r="B32" s="17"/>
      <c r="C32" s="81">
        <v>11</v>
      </c>
      <c r="D32" s="186" t="s">
        <v>71</v>
      </c>
      <c r="E32" s="187"/>
      <c r="F32" s="82" t="str">
        <f t="shared" si="9"/>
        <v/>
      </c>
      <c r="G32" s="173"/>
      <c r="H32" s="82"/>
      <c r="I32" s="188"/>
      <c r="J32" s="189"/>
      <c r="K32" s="83" t="str">
        <f t="shared" si="0"/>
        <v/>
      </c>
      <c r="L32" s="188"/>
      <c r="M32" s="82" t="str">
        <f t="shared" si="10"/>
        <v/>
      </c>
      <c r="N32" s="174" t="str">
        <f t="shared" si="1"/>
        <v/>
      </c>
      <c r="O32" s="190"/>
      <c r="P32" s="84" t="str">
        <f t="shared" si="11"/>
        <v/>
      </c>
      <c r="Q32" s="85">
        <f t="shared" si="12"/>
        <v>0</v>
      </c>
      <c r="R32" s="190"/>
      <c r="S32" s="84" t="str">
        <f t="shared" si="13"/>
        <v/>
      </c>
      <c r="T32" s="85">
        <f t="shared" si="14"/>
        <v>0</v>
      </c>
      <c r="U32" s="190"/>
      <c r="V32" s="84" t="str">
        <f t="shared" si="15"/>
        <v/>
      </c>
      <c r="W32" s="85">
        <f t="shared" si="16"/>
        <v>0</v>
      </c>
      <c r="X32" s="190"/>
      <c r="Y32" s="84" t="str">
        <f t="shared" si="17"/>
        <v/>
      </c>
      <c r="Z32" s="85">
        <f t="shared" si="18"/>
        <v>0</v>
      </c>
      <c r="AA32" s="190"/>
      <c r="AB32" s="84" t="str">
        <f t="shared" si="2"/>
        <v/>
      </c>
      <c r="AC32" s="85">
        <f t="shared" si="19"/>
        <v>0</v>
      </c>
      <c r="AD32" s="191"/>
      <c r="AE32" s="84" t="str">
        <f t="shared" si="3"/>
        <v/>
      </c>
      <c r="AF32" s="85">
        <f t="shared" si="20"/>
        <v>0</v>
      </c>
      <c r="AG32" s="191"/>
      <c r="AH32" s="84" t="str">
        <f t="shared" si="4"/>
        <v/>
      </c>
      <c r="AI32" s="85">
        <f t="shared" si="21"/>
        <v>0</v>
      </c>
      <c r="AJ32" s="191"/>
      <c r="AK32" s="84" t="str">
        <f t="shared" si="5"/>
        <v/>
      </c>
      <c r="AL32" s="85">
        <f t="shared" si="22"/>
        <v>0</v>
      </c>
      <c r="AM32" s="191"/>
      <c r="AN32" s="84" t="str">
        <f t="shared" si="6"/>
        <v/>
      </c>
      <c r="AO32" s="85">
        <f t="shared" si="23"/>
        <v>0</v>
      </c>
      <c r="AP32" s="191"/>
      <c r="AQ32" s="84" t="str">
        <f t="shared" si="7"/>
        <v/>
      </c>
      <c r="AR32" s="86">
        <f t="shared" si="24"/>
        <v>0</v>
      </c>
      <c r="AS32" s="87">
        <f t="shared" si="25"/>
        <v>0</v>
      </c>
      <c r="AT32" s="88" t="str">
        <f t="shared" si="26"/>
        <v/>
      </c>
      <c r="AU32" s="89" t="str">
        <f t="shared" si="27"/>
        <v/>
      </c>
      <c r="AV32" s="89"/>
      <c r="AW32" s="99" t="str">
        <f t="shared" si="28"/>
        <v>-</v>
      </c>
      <c r="AX32" s="89"/>
      <c r="AY32" s="91">
        <f t="shared" si="29"/>
        <v>0</v>
      </c>
      <c r="AZ32" s="91">
        <f t="shared" si="30"/>
        <v>0</v>
      </c>
      <c r="BA32" s="91">
        <f t="shared" si="31"/>
        <v>0</v>
      </c>
      <c r="BB32" s="92" t="str">
        <f t="shared" si="32"/>
        <v/>
      </c>
      <c r="BC32" s="100"/>
      <c r="BD32" s="31"/>
      <c r="BE32" s="31"/>
      <c r="BF32" s="101"/>
      <c r="BG32" s="93">
        <f t="shared" si="33"/>
        <v>0</v>
      </c>
      <c r="BH32" s="94">
        <f t="shared" si="34"/>
        <v>0</v>
      </c>
      <c r="BI32" s="95" t="str">
        <f t="shared" si="35"/>
        <v>-</v>
      </c>
      <c r="BJ32" s="95" t="e">
        <f t="shared" si="36"/>
        <v>#N/A</v>
      </c>
      <c r="BK32" s="95">
        <f t="shared" si="37"/>
        <v>0</v>
      </c>
      <c r="BL32" s="96">
        <f t="shared" si="43"/>
        <v>0</v>
      </c>
      <c r="BM32" s="97">
        <f t="shared" si="39"/>
        <v>0</v>
      </c>
      <c r="BN32" s="97">
        <f t="shared" si="40"/>
        <v>0</v>
      </c>
      <c r="BO32" s="97">
        <f t="shared" si="8"/>
        <v>0</v>
      </c>
      <c r="BP32" s="97">
        <f t="shared" si="41"/>
        <v>0</v>
      </c>
      <c r="BQ32" s="97">
        <f t="shared" si="42"/>
        <v>0</v>
      </c>
      <c r="BR32" s="98">
        <f>SUMIFS(AY$22:$AY$121,$O$22:$O$121,$O32,$C$22:$C$121,C32)*Q32</f>
        <v>0</v>
      </c>
      <c r="BS32" s="98">
        <f>SUMIFS($AY$22:AY$121,$R$22:$R$121,$R32,$C$22:$C$121,C32)*T32</f>
        <v>0</v>
      </c>
      <c r="BT32" s="98">
        <f>SUMIFS($AY$22:AY$121,$U$22:$U$121,$U32,$C$22:$C$121,C32)*W32</f>
        <v>0</v>
      </c>
      <c r="BU32" s="98">
        <f>SUMIFS($AY$22:AY$121,$X$22:$X$121,$X32,$C$22:$C$121,C32)*Z32</f>
        <v>0</v>
      </c>
      <c r="BV32" s="98">
        <f>SUMIFS($AY$22:AY$121,$AA$22:$AA$121,$AA32,$C$22:$C$121,C32)*AC32</f>
        <v>0</v>
      </c>
      <c r="BW32" s="98">
        <f>SUMIFS($AY$22:AY$121,$AD$22:$AD$121,$AD32,$C$22:$C$121,C32)*AF32</f>
        <v>0</v>
      </c>
      <c r="BX32" s="98">
        <f>SUMIFS($AY$22:AY$121,$AG$22:$AG$121,$AG32,$C$22:$C$121,C32)*AI32</f>
        <v>0</v>
      </c>
      <c r="BY32" s="98">
        <f>SUMIFS($AY$22:AY$121,$AJ$22:$AJ$121,$AJ32,$C$22:$C$121,C32)*AL32</f>
        <v>0</v>
      </c>
      <c r="BZ32" s="98">
        <f>SUMIFS($AY$22:AY$121,$AM$22:$AM$121,$AM32,$C$22:$C$121,C32)*AO32</f>
        <v>0</v>
      </c>
      <c r="CA32" s="98">
        <f>SUMIFS($AY$22:AY$121,$AP$22:$AP$121,$AP32,$C$22:$C$121,C32)*AR32</f>
        <v>0</v>
      </c>
      <c r="CB32" s="49"/>
      <c r="CC32" s="38"/>
      <c r="CW32" s="29"/>
    </row>
    <row r="33" spans="1:101" ht="21.9" customHeight="1" x14ac:dyDescent="0.3">
      <c r="A33" s="15"/>
      <c r="B33" s="17"/>
      <c r="C33" s="81">
        <v>12</v>
      </c>
      <c r="D33" s="186" t="s">
        <v>71</v>
      </c>
      <c r="E33" s="187"/>
      <c r="F33" s="82" t="str">
        <f t="shared" si="9"/>
        <v/>
      </c>
      <c r="G33" s="173"/>
      <c r="H33" s="82"/>
      <c r="I33" s="188"/>
      <c r="J33" s="189"/>
      <c r="K33" s="83" t="str">
        <f t="shared" si="0"/>
        <v/>
      </c>
      <c r="L33" s="188"/>
      <c r="M33" s="82" t="str">
        <f t="shared" si="10"/>
        <v/>
      </c>
      <c r="N33" s="174" t="str">
        <f t="shared" si="1"/>
        <v/>
      </c>
      <c r="O33" s="190"/>
      <c r="P33" s="84" t="str">
        <f t="shared" si="11"/>
        <v/>
      </c>
      <c r="Q33" s="85">
        <f t="shared" si="12"/>
        <v>0</v>
      </c>
      <c r="R33" s="190"/>
      <c r="S33" s="84" t="str">
        <f t="shared" si="13"/>
        <v/>
      </c>
      <c r="T33" s="85">
        <f t="shared" si="14"/>
        <v>0</v>
      </c>
      <c r="U33" s="190"/>
      <c r="V33" s="84" t="str">
        <f t="shared" si="15"/>
        <v/>
      </c>
      <c r="W33" s="85">
        <f t="shared" si="16"/>
        <v>0</v>
      </c>
      <c r="X33" s="190"/>
      <c r="Y33" s="84" t="str">
        <f t="shared" si="17"/>
        <v/>
      </c>
      <c r="Z33" s="85">
        <f t="shared" si="18"/>
        <v>0</v>
      </c>
      <c r="AA33" s="190"/>
      <c r="AB33" s="84" t="str">
        <f t="shared" si="2"/>
        <v/>
      </c>
      <c r="AC33" s="85">
        <f t="shared" si="19"/>
        <v>0</v>
      </c>
      <c r="AD33" s="191"/>
      <c r="AE33" s="84" t="str">
        <f t="shared" si="3"/>
        <v/>
      </c>
      <c r="AF33" s="85">
        <f t="shared" si="20"/>
        <v>0</v>
      </c>
      <c r="AG33" s="191"/>
      <c r="AH33" s="84" t="str">
        <f t="shared" si="4"/>
        <v/>
      </c>
      <c r="AI33" s="85">
        <f t="shared" si="21"/>
        <v>0</v>
      </c>
      <c r="AJ33" s="191"/>
      <c r="AK33" s="84" t="str">
        <f t="shared" si="5"/>
        <v/>
      </c>
      <c r="AL33" s="85">
        <f t="shared" si="22"/>
        <v>0</v>
      </c>
      <c r="AM33" s="191"/>
      <c r="AN33" s="84" t="str">
        <f t="shared" si="6"/>
        <v/>
      </c>
      <c r="AO33" s="85">
        <f t="shared" si="23"/>
        <v>0</v>
      </c>
      <c r="AP33" s="191"/>
      <c r="AQ33" s="84" t="str">
        <f t="shared" si="7"/>
        <v/>
      </c>
      <c r="AR33" s="86">
        <f t="shared" si="24"/>
        <v>0</v>
      </c>
      <c r="AS33" s="87">
        <f t="shared" si="25"/>
        <v>0</v>
      </c>
      <c r="AT33" s="88" t="str">
        <f t="shared" si="26"/>
        <v/>
      </c>
      <c r="AU33" s="89" t="str">
        <f t="shared" si="27"/>
        <v/>
      </c>
      <c r="AV33" s="89"/>
      <c r="AW33" s="99" t="str">
        <f t="shared" si="28"/>
        <v>-</v>
      </c>
      <c r="AX33" s="89"/>
      <c r="AY33" s="91">
        <f t="shared" si="29"/>
        <v>0</v>
      </c>
      <c r="AZ33" s="91">
        <f t="shared" si="30"/>
        <v>0</v>
      </c>
      <c r="BA33" s="91">
        <f t="shared" si="31"/>
        <v>0</v>
      </c>
      <c r="BB33" s="92" t="str">
        <f t="shared" si="32"/>
        <v/>
      </c>
      <c r="BC33" s="100"/>
      <c r="BD33" s="31"/>
      <c r="BE33" s="31"/>
      <c r="BF33" s="101"/>
      <c r="BG33" s="93">
        <f t="shared" si="33"/>
        <v>0</v>
      </c>
      <c r="BH33" s="94">
        <f t="shared" si="34"/>
        <v>0</v>
      </c>
      <c r="BI33" s="95" t="str">
        <f t="shared" si="35"/>
        <v>-</v>
      </c>
      <c r="BJ33" s="95" t="e">
        <f t="shared" si="36"/>
        <v>#N/A</v>
      </c>
      <c r="BK33" s="95">
        <f t="shared" si="37"/>
        <v>0</v>
      </c>
      <c r="BL33" s="96">
        <f t="shared" si="43"/>
        <v>0</v>
      </c>
      <c r="BM33" s="97">
        <f t="shared" si="39"/>
        <v>0</v>
      </c>
      <c r="BN33" s="97">
        <f t="shared" si="40"/>
        <v>0</v>
      </c>
      <c r="BO33" s="97">
        <f t="shared" si="8"/>
        <v>0</v>
      </c>
      <c r="BP33" s="97">
        <f t="shared" si="41"/>
        <v>0</v>
      </c>
      <c r="BQ33" s="97">
        <f t="shared" si="42"/>
        <v>0</v>
      </c>
      <c r="BR33" s="98">
        <f>SUMIFS(AY$22:$AY$121,$O$22:$O$121,$O33,$C$22:$C$121,C33)*Q33</f>
        <v>0</v>
      </c>
      <c r="BS33" s="98">
        <f>SUMIFS($AY$22:AY$121,$R$22:$R$121,$R33,$C$22:$C$121,C33)*T33</f>
        <v>0</v>
      </c>
      <c r="BT33" s="98">
        <f>SUMIFS($AY$22:AY$121,$U$22:$U$121,$U33,$C$22:$C$121,C33)*W33</f>
        <v>0</v>
      </c>
      <c r="BU33" s="98">
        <f>SUMIFS($AY$22:AY$121,$X$22:$X$121,$X33,$C$22:$C$121,C33)*Z33</f>
        <v>0</v>
      </c>
      <c r="BV33" s="98">
        <f>SUMIFS($AY$22:AY$121,$AA$22:$AA$121,$AA33,$C$22:$C$121,C33)*AC33</f>
        <v>0</v>
      </c>
      <c r="BW33" s="98">
        <f>SUMIFS($AY$22:AY$121,$AD$22:$AD$121,$AD33,$C$22:$C$121,C33)*AF33</f>
        <v>0</v>
      </c>
      <c r="BX33" s="98">
        <f>SUMIFS($AY$22:AY$121,$AG$22:$AG$121,$AG33,$C$22:$C$121,C33)*AI33</f>
        <v>0</v>
      </c>
      <c r="BY33" s="98">
        <f>SUMIFS($AY$22:AY$121,$AJ$22:$AJ$121,$AJ33,$C$22:$C$121,C33)*AL33</f>
        <v>0</v>
      </c>
      <c r="BZ33" s="98">
        <f>SUMIFS($AY$22:AY$121,$AM$22:$AM$121,$AM33,$C$22:$C$121,C33)*AO33</f>
        <v>0</v>
      </c>
      <c r="CA33" s="98">
        <f>SUMIFS($AY$22:AY$121,$AP$22:$AP$121,$AP33,$C$22:$C$121,C33)*AR33</f>
        <v>0</v>
      </c>
      <c r="CB33" s="49"/>
      <c r="CC33" s="38"/>
      <c r="CW33" s="29"/>
    </row>
    <row r="34" spans="1:101" ht="21.9" customHeight="1" x14ac:dyDescent="0.3">
      <c r="A34" s="15"/>
      <c r="B34" s="17"/>
      <c r="C34" s="81">
        <v>13</v>
      </c>
      <c r="D34" s="186" t="s">
        <v>71</v>
      </c>
      <c r="E34" s="187"/>
      <c r="F34" s="82" t="str">
        <f t="shared" si="9"/>
        <v/>
      </c>
      <c r="G34" s="173"/>
      <c r="H34" s="82"/>
      <c r="I34" s="188"/>
      <c r="J34" s="189"/>
      <c r="K34" s="83" t="str">
        <f t="shared" si="0"/>
        <v/>
      </c>
      <c r="L34" s="188"/>
      <c r="M34" s="82" t="str">
        <f t="shared" si="10"/>
        <v/>
      </c>
      <c r="N34" s="174" t="str">
        <f t="shared" si="1"/>
        <v/>
      </c>
      <c r="O34" s="190"/>
      <c r="P34" s="84" t="str">
        <f t="shared" si="11"/>
        <v/>
      </c>
      <c r="Q34" s="85">
        <f t="shared" si="12"/>
        <v>0</v>
      </c>
      <c r="R34" s="190"/>
      <c r="S34" s="84" t="str">
        <f t="shared" si="13"/>
        <v/>
      </c>
      <c r="T34" s="85">
        <f t="shared" si="14"/>
        <v>0</v>
      </c>
      <c r="U34" s="190"/>
      <c r="V34" s="84" t="str">
        <f t="shared" si="15"/>
        <v/>
      </c>
      <c r="W34" s="85">
        <f t="shared" si="16"/>
        <v>0</v>
      </c>
      <c r="X34" s="190"/>
      <c r="Y34" s="84" t="str">
        <f t="shared" si="17"/>
        <v/>
      </c>
      <c r="Z34" s="85">
        <f t="shared" si="18"/>
        <v>0</v>
      </c>
      <c r="AA34" s="190"/>
      <c r="AB34" s="84" t="str">
        <f t="shared" si="2"/>
        <v/>
      </c>
      <c r="AC34" s="85">
        <f t="shared" si="19"/>
        <v>0</v>
      </c>
      <c r="AD34" s="191"/>
      <c r="AE34" s="84" t="str">
        <f t="shared" si="3"/>
        <v/>
      </c>
      <c r="AF34" s="85">
        <f t="shared" si="20"/>
        <v>0</v>
      </c>
      <c r="AG34" s="191"/>
      <c r="AH34" s="84" t="str">
        <f t="shared" si="4"/>
        <v/>
      </c>
      <c r="AI34" s="85">
        <f t="shared" si="21"/>
        <v>0</v>
      </c>
      <c r="AJ34" s="191"/>
      <c r="AK34" s="84" t="str">
        <f t="shared" si="5"/>
        <v/>
      </c>
      <c r="AL34" s="85">
        <f t="shared" si="22"/>
        <v>0</v>
      </c>
      <c r="AM34" s="191"/>
      <c r="AN34" s="84" t="str">
        <f t="shared" si="6"/>
        <v/>
      </c>
      <c r="AO34" s="85">
        <f t="shared" si="23"/>
        <v>0</v>
      </c>
      <c r="AP34" s="191"/>
      <c r="AQ34" s="84" t="str">
        <f t="shared" si="7"/>
        <v/>
      </c>
      <c r="AR34" s="86">
        <f t="shared" si="24"/>
        <v>0</v>
      </c>
      <c r="AS34" s="87">
        <f t="shared" si="25"/>
        <v>0</v>
      </c>
      <c r="AT34" s="88" t="str">
        <f t="shared" si="26"/>
        <v/>
      </c>
      <c r="AU34" s="89" t="str">
        <f t="shared" si="27"/>
        <v/>
      </c>
      <c r="AV34" s="89"/>
      <c r="AW34" s="99" t="str">
        <f t="shared" si="28"/>
        <v>-</v>
      </c>
      <c r="AX34" s="89"/>
      <c r="AY34" s="91">
        <f t="shared" si="29"/>
        <v>0</v>
      </c>
      <c r="AZ34" s="91">
        <f t="shared" si="30"/>
        <v>0</v>
      </c>
      <c r="BA34" s="91">
        <f t="shared" si="31"/>
        <v>0</v>
      </c>
      <c r="BB34" s="92" t="str">
        <f t="shared" si="32"/>
        <v/>
      </c>
      <c r="BC34" s="100"/>
      <c r="BD34" s="31"/>
      <c r="BE34" s="31"/>
      <c r="BF34" s="101"/>
      <c r="BG34" s="93">
        <f t="shared" si="33"/>
        <v>0</v>
      </c>
      <c r="BH34" s="94">
        <f t="shared" si="34"/>
        <v>0</v>
      </c>
      <c r="BI34" s="95" t="str">
        <f t="shared" si="35"/>
        <v>-</v>
      </c>
      <c r="BJ34" s="95" t="e">
        <f t="shared" si="36"/>
        <v>#N/A</v>
      </c>
      <c r="BK34" s="95">
        <f t="shared" si="37"/>
        <v>0</v>
      </c>
      <c r="BL34" s="96">
        <f t="shared" si="43"/>
        <v>0</v>
      </c>
      <c r="BM34" s="97">
        <f t="shared" si="39"/>
        <v>0</v>
      </c>
      <c r="BN34" s="97">
        <f t="shared" si="40"/>
        <v>0</v>
      </c>
      <c r="BO34" s="97">
        <f t="shared" si="8"/>
        <v>0</v>
      </c>
      <c r="BP34" s="97">
        <f t="shared" si="41"/>
        <v>0</v>
      </c>
      <c r="BQ34" s="97">
        <f t="shared" si="42"/>
        <v>0</v>
      </c>
      <c r="BR34" s="98">
        <f>SUMIFS(AY$22:$AY$121,$O$22:$O$121,$O34,$C$22:$C$121,C34)*Q34</f>
        <v>0</v>
      </c>
      <c r="BS34" s="98">
        <f>SUMIFS($AY$22:AY$121,$R$22:$R$121,$R34,$C$22:$C$121,C34)*T34</f>
        <v>0</v>
      </c>
      <c r="BT34" s="98">
        <f>SUMIFS($AY$22:AY$121,$U$22:$U$121,$U34,$C$22:$C$121,C34)*W34</f>
        <v>0</v>
      </c>
      <c r="BU34" s="98">
        <f>SUMIFS($AY$22:AY$121,$X$22:$X$121,$X34,$C$22:$C$121,C34)*Z34</f>
        <v>0</v>
      </c>
      <c r="BV34" s="98">
        <f>SUMIFS($AY$22:AY$121,$AA$22:$AA$121,$AA34,$C$22:$C$121,C34)*AC34</f>
        <v>0</v>
      </c>
      <c r="BW34" s="98">
        <f>SUMIFS($AY$22:AY$121,$AD$22:$AD$121,$AD34,$C$22:$C$121,C34)*AF34</f>
        <v>0</v>
      </c>
      <c r="BX34" s="98">
        <f>SUMIFS($AY$22:AY$121,$AG$22:$AG$121,$AG34,$C$22:$C$121,C34)*AI34</f>
        <v>0</v>
      </c>
      <c r="BY34" s="98">
        <f>SUMIFS($AY$22:AY$121,$AJ$22:$AJ$121,$AJ34,$C$22:$C$121,C34)*AL34</f>
        <v>0</v>
      </c>
      <c r="BZ34" s="98">
        <f>SUMIFS($AY$22:AY$121,$AM$22:$AM$121,$AM34,$C$22:$C$121,C34)*AO34</f>
        <v>0</v>
      </c>
      <c r="CA34" s="98">
        <f>SUMIFS($AY$22:AY$121,$AP$22:$AP$121,$AP34,$C$22:$C$121,C34)*AR34</f>
        <v>0</v>
      </c>
      <c r="CB34" s="49"/>
      <c r="CW34" s="29"/>
    </row>
    <row r="35" spans="1:101" ht="21.9" customHeight="1" x14ac:dyDescent="0.3">
      <c r="A35" s="15"/>
      <c r="B35" s="17"/>
      <c r="C35" s="81">
        <v>14</v>
      </c>
      <c r="D35" s="186" t="s">
        <v>71</v>
      </c>
      <c r="E35" s="187"/>
      <c r="F35" s="82" t="str">
        <f t="shared" si="9"/>
        <v/>
      </c>
      <c r="G35" s="173"/>
      <c r="H35" s="82"/>
      <c r="I35" s="188"/>
      <c r="J35" s="189"/>
      <c r="K35" s="83" t="str">
        <f t="shared" si="0"/>
        <v/>
      </c>
      <c r="L35" s="188"/>
      <c r="M35" s="82" t="str">
        <f t="shared" si="10"/>
        <v/>
      </c>
      <c r="N35" s="174" t="str">
        <f t="shared" si="1"/>
        <v/>
      </c>
      <c r="O35" s="190"/>
      <c r="P35" s="84" t="str">
        <f t="shared" si="11"/>
        <v/>
      </c>
      <c r="Q35" s="85">
        <f t="shared" si="12"/>
        <v>0</v>
      </c>
      <c r="R35" s="190"/>
      <c r="S35" s="84" t="str">
        <f t="shared" si="13"/>
        <v/>
      </c>
      <c r="T35" s="85">
        <f t="shared" si="14"/>
        <v>0</v>
      </c>
      <c r="U35" s="190"/>
      <c r="V35" s="84" t="str">
        <f t="shared" si="15"/>
        <v/>
      </c>
      <c r="W35" s="85">
        <f t="shared" si="16"/>
        <v>0</v>
      </c>
      <c r="X35" s="190"/>
      <c r="Y35" s="84" t="str">
        <f t="shared" si="17"/>
        <v/>
      </c>
      <c r="Z35" s="85">
        <f t="shared" si="18"/>
        <v>0</v>
      </c>
      <c r="AA35" s="190"/>
      <c r="AB35" s="84" t="str">
        <f t="shared" si="2"/>
        <v/>
      </c>
      <c r="AC35" s="85">
        <f t="shared" si="19"/>
        <v>0</v>
      </c>
      <c r="AD35" s="191"/>
      <c r="AE35" s="84" t="str">
        <f t="shared" si="3"/>
        <v/>
      </c>
      <c r="AF35" s="85">
        <f t="shared" si="20"/>
        <v>0</v>
      </c>
      <c r="AG35" s="191"/>
      <c r="AH35" s="84" t="str">
        <f t="shared" si="4"/>
        <v/>
      </c>
      <c r="AI35" s="85">
        <f t="shared" si="21"/>
        <v>0</v>
      </c>
      <c r="AJ35" s="191"/>
      <c r="AK35" s="84" t="str">
        <f t="shared" si="5"/>
        <v/>
      </c>
      <c r="AL35" s="85">
        <f t="shared" si="22"/>
        <v>0</v>
      </c>
      <c r="AM35" s="191"/>
      <c r="AN35" s="84" t="str">
        <f t="shared" si="6"/>
        <v/>
      </c>
      <c r="AO35" s="85">
        <f t="shared" si="23"/>
        <v>0</v>
      </c>
      <c r="AP35" s="191"/>
      <c r="AQ35" s="84" t="str">
        <f t="shared" si="7"/>
        <v/>
      </c>
      <c r="AR35" s="86">
        <f t="shared" si="24"/>
        <v>0</v>
      </c>
      <c r="AS35" s="87">
        <f t="shared" si="25"/>
        <v>0</v>
      </c>
      <c r="AT35" s="88" t="str">
        <f t="shared" si="26"/>
        <v/>
      </c>
      <c r="AU35" s="89" t="str">
        <f t="shared" si="27"/>
        <v/>
      </c>
      <c r="AV35" s="89"/>
      <c r="AW35" s="99" t="str">
        <f t="shared" si="28"/>
        <v>-</v>
      </c>
      <c r="AX35" s="89"/>
      <c r="AY35" s="91">
        <f t="shared" si="29"/>
        <v>0</v>
      </c>
      <c r="AZ35" s="91">
        <f t="shared" si="30"/>
        <v>0</v>
      </c>
      <c r="BA35" s="91">
        <f t="shared" si="31"/>
        <v>0</v>
      </c>
      <c r="BB35" s="92" t="str">
        <f t="shared" si="32"/>
        <v/>
      </c>
      <c r="BC35" s="100"/>
      <c r="BD35" s="31"/>
      <c r="BE35" s="31"/>
      <c r="BF35" s="101"/>
      <c r="BG35" s="93">
        <f t="shared" si="33"/>
        <v>0</v>
      </c>
      <c r="BH35" s="94">
        <f t="shared" si="34"/>
        <v>0</v>
      </c>
      <c r="BI35" s="95" t="str">
        <f t="shared" si="35"/>
        <v>-</v>
      </c>
      <c r="BJ35" s="95" t="e">
        <f t="shared" si="36"/>
        <v>#N/A</v>
      </c>
      <c r="BK35" s="95">
        <f t="shared" si="37"/>
        <v>0</v>
      </c>
      <c r="BL35" s="96">
        <f t="shared" si="43"/>
        <v>0</v>
      </c>
      <c r="BM35" s="97">
        <f t="shared" si="39"/>
        <v>0</v>
      </c>
      <c r="BN35" s="97">
        <f t="shared" si="40"/>
        <v>0</v>
      </c>
      <c r="BO35" s="97">
        <f t="shared" si="8"/>
        <v>0</v>
      </c>
      <c r="BP35" s="97">
        <f t="shared" si="41"/>
        <v>0</v>
      </c>
      <c r="BQ35" s="97">
        <f t="shared" si="42"/>
        <v>0</v>
      </c>
      <c r="BR35" s="98">
        <f>SUMIFS(AY$22:$AY$121,$O$22:$O$121,$O35,$C$22:$C$121,C35)*Q35</f>
        <v>0</v>
      </c>
      <c r="BS35" s="98">
        <f>SUMIFS($AY$22:AY$121,$R$22:$R$121,$R35,$C$22:$C$121,C35)*T35</f>
        <v>0</v>
      </c>
      <c r="BT35" s="98">
        <f>SUMIFS($AY$22:AY$121,$U$22:$U$121,$U35,$C$22:$C$121,C35)*W35</f>
        <v>0</v>
      </c>
      <c r="BU35" s="98">
        <f>SUMIFS($AY$22:AY$121,$X$22:$X$121,$X35,$C$22:$C$121,C35)*Z35</f>
        <v>0</v>
      </c>
      <c r="BV35" s="98">
        <f>SUMIFS($AY$22:AY$121,$AA$22:$AA$121,$AA35,$C$22:$C$121,C35)*AC35</f>
        <v>0</v>
      </c>
      <c r="BW35" s="98">
        <f>SUMIFS($AY$22:AY$121,$AD$22:$AD$121,$AD35,$C$22:$C$121,C35)*AF35</f>
        <v>0</v>
      </c>
      <c r="BX35" s="98">
        <f>SUMIFS($AY$22:AY$121,$AG$22:$AG$121,$AG35,$C$22:$C$121,C35)*AI35</f>
        <v>0</v>
      </c>
      <c r="BY35" s="98">
        <f>SUMIFS($AY$22:AY$121,$AJ$22:$AJ$121,$AJ35,$C$22:$C$121,C35)*AL35</f>
        <v>0</v>
      </c>
      <c r="BZ35" s="98">
        <f>SUMIFS($AY$22:AY$121,$AM$22:$AM$121,$AM35,$C$22:$C$121,C35)*AO35</f>
        <v>0</v>
      </c>
      <c r="CA35" s="98">
        <f>SUMIFS($AY$22:AY$121,$AP$22:$AP$121,$AP35,$C$22:$C$121,C35)*AR35</f>
        <v>0</v>
      </c>
      <c r="CB35" s="49"/>
      <c r="CC35" s="38"/>
      <c r="CW35" s="29"/>
    </row>
    <row r="36" spans="1:101" ht="21.9" customHeight="1" x14ac:dyDescent="0.3">
      <c r="A36" s="15"/>
      <c r="B36" s="17"/>
      <c r="C36" s="81">
        <v>15</v>
      </c>
      <c r="D36" s="186" t="s">
        <v>71</v>
      </c>
      <c r="E36" s="187"/>
      <c r="F36" s="82" t="str">
        <f t="shared" si="9"/>
        <v/>
      </c>
      <c r="G36" s="173"/>
      <c r="H36" s="82"/>
      <c r="I36" s="188"/>
      <c r="J36" s="189"/>
      <c r="K36" s="83" t="str">
        <f t="shared" si="0"/>
        <v/>
      </c>
      <c r="L36" s="188"/>
      <c r="M36" s="82" t="str">
        <f t="shared" si="10"/>
        <v/>
      </c>
      <c r="N36" s="174" t="str">
        <f t="shared" si="1"/>
        <v/>
      </c>
      <c r="O36" s="190"/>
      <c r="P36" s="84" t="str">
        <f t="shared" si="11"/>
        <v/>
      </c>
      <c r="Q36" s="85">
        <f t="shared" si="12"/>
        <v>0</v>
      </c>
      <c r="R36" s="190"/>
      <c r="S36" s="84" t="str">
        <f t="shared" si="13"/>
        <v/>
      </c>
      <c r="T36" s="85">
        <f t="shared" si="14"/>
        <v>0</v>
      </c>
      <c r="U36" s="190"/>
      <c r="V36" s="84" t="str">
        <f t="shared" si="15"/>
        <v/>
      </c>
      <c r="W36" s="85">
        <f t="shared" si="16"/>
        <v>0</v>
      </c>
      <c r="X36" s="190"/>
      <c r="Y36" s="84" t="str">
        <f t="shared" si="17"/>
        <v/>
      </c>
      <c r="Z36" s="85">
        <f t="shared" si="18"/>
        <v>0</v>
      </c>
      <c r="AA36" s="190"/>
      <c r="AB36" s="84" t="str">
        <f t="shared" si="2"/>
        <v/>
      </c>
      <c r="AC36" s="85">
        <f t="shared" si="19"/>
        <v>0</v>
      </c>
      <c r="AD36" s="191"/>
      <c r="AE36" s="84" t="str">
        <f t="shared" si="3"/>
        <v/>
      </c>
      <c r="AF36" s="85">
        <f t="shared" si="20"/>
        <v>0</v>
      </c>
      <c r="AG36" s="191"/>
      <c r="AH36" s="84" t="str">
        <f t="shared" si="4"/>
        <v/>
      </c>
      <c r="AI36" s="85">
        <f t="shared" si="21"/>
        <v>0</v>
      </c>
      <c r="AJ36" s="191"/>
      <c r="AK36" s="84" t="str">
        <f t="shared" si="5"/>
        <v/>
      </c>
      <c r="AL36" s="85">
        <f t="shared" si="22"/>
        <v>0</v>
      </c>
      <c r="AM36" s="191"/>
      <c r="AN36" s="84" t="str">
        <f t="shared" si="6"/>
        <v/>
      </c>
      <c r="AO36" s="85">
        <f t="shared" si="23"/>
        <v>0</v>
      </c>
      <c r="AP36" s="191"/>
      <c r="AQ36" s="84" t="str">
        <f t="shared" si="7"/>
        <v/>
      </c>
      <c r="AR36" s="86">
        <f t="shared" si="24"/>
        <v>0</v>
      </c>
      <c r="AS36" s="87">
        <f t="shared" si="25"/>
        <v>0</v>
      </c>
      <c r="AT36" s="88" t="str">
        <f t="shared" si="26"/>
        <v/>
      </c>
      <c r="AU36" s="89" t="str">
        <f t="shared" ref="AU36:AU86" si="44">IF(OR(E36=$D$157,E36=$D$159),"Ja","")</f>
        <v/>
      </c>
      <c r="AV36" s="89"/>
      <c r="AW36" s="99" t="str">
        <f t="shared" si="28"/>
        <v>-</v>
      </c>
      <c r="AX36" s="89"/>
      <c r="AY36" s="91">
        <f t="shared" si="29"/>
        <v>0</v>
      </c>
      <c r="AZ36" s="91">
        <f t="shared" si="30"/>
        <v>0</v>
      </c>
      <c r="BA36" s="91">
        <f t="shared" si="31"/>
        <v>0</v>
      </c>
      <c r="BB36" s="92" t="str">
        <f t="shared" si="32"/>
        <v/>
      </c>
      <c r="BC36" s="100"/>
      <c r="BD36" s="31"/>
      <c r="BE36" s="31"/>
      <c r="BF36" s="101"/>
      <c r="BG36" s="93">
        <f t="shared" si="33"/>
        <v>0</v>
      </c>
      <c r="BH36" s="94">
        <f t="shared" si="34"/>
        <v>0</v>
      </c>
      <c r="BI36" s="95" t="str">
        <f t="shared" si="35"/>
        <v>-</v>
      </c>
      <c r="BJ36" s="95" t="e">
        <f t="shared" si="36"/>
        <v>#N/A</v>
      </c>
      <c r="BK36" s="95">
        <f t="shared" si="37"/>
        <v>0</v>
      </c>
      <c r="BL36" s="96">
        <f t="shared" si="43"/>
        <v>0</v>
      </c>
      <c r="BM36" s="97">
        <f t="shared" si="39"/>
        <v>0</v>
      </c>
      <c r="BN36" s="97">
        <f t="shared" si="40"/>
        <v>0</v>
      </c>
      <c r="BO36" s="97">
        <f t="shared" si="8"/>
        <v>0</v>
      </c>
      <c r="BP36" s="97">
        <f t="shared" si="41"/>
        <v>0</v>
      </c>
      <c r="BQ36" s="97">
        <f t="shared" si="42"/>
        <v>0</v>
      </c>
      <c r="BR36" s="98">
        <f>SUMIFS(AY$22:$AY$121,$O$22:$O$121,$O36,$C$22:$C$121,C36)*Q36</f>
        <v>0</v>
      </c>
      <c r="BS36" s="98">
        <f>SUMIFS($AY$22:AY$121,$R$22:$R$121,$R36,$C$22:$C$121,C36)*T36</f>
        <v>0</v>
      </c>
      <c r="BT36" s="98">
        <f>SUMIFS($AY$22:AY$121,$U$22:$U$121,$U36,$C$22:$C$121,C36)*W36</f>
        <v>0</v>
      </c>
      <c r="BU36" s="98">
        <f>SUMIFS($AY$22:AY$121,$X$22:$X$121,$X36,$C$22:$C$121,C36)*Z36</f>
        <v>0</v>
      </c>
      <c r="BV36" s="98">
        <f>SUMIFS($AY$22:AY$121,$AA$22:$AA$121,$AA36,$C$22:$C$121,C36)*AC36</f>
        <v>0</v>
      </c>
      <c r="BW36" s="98">
        <f>SUMIFS($AY$22:AY$121,$AD$22:$AD$121,$AD36,$C$22:$C$121,C36)*AF36</f>
        <v>0</v>
      </c>
      <c r="BX36" s="98">
        <f>SUMIFS($AY$22:AY$121,$AG$22:$AG$121,$AG36,$C$22:$C$121,C36)*AI36</f>
        <v>0</v>
      </c>
      <c r="BY36" s="98">
        <f>SUMIFS($AY$22:AY$121,$AJ$22:$AJ$121,$AJ36,$C$22:$C$121,C36)*AL36</f>
        <v>0</v>
      </c>
      <c r="BZ36" s="98">
        <f>SUMIFS($AY$22:AY$121,$AM$22:$AM$121,$AM36,$C$22:$C$121,C36)*AO36</f>
        <v>0</v>
      </c>
      <c r="CA36" s="98">
        <f>SUMIFS($AY$22:AY$121,$AP$22:$AP$121,$AP36,$C$22:$C$121,C36)*AR36</f>
        <v>0</v>
      </c>
      <c r="CB36" s="49"/>
      <c r="CC36" s="38"/>
      <c r="CW36" s="29"/>
    </row>
    <row r="37" spans="1:101" s="6" customFormat="1" ht="21.9" customHeight="1" x14ac:dyDescent="0.45">
      <c r="A37" s="15"/>
      <c r="B37" s="17"/>
      <c r="C37" s="81">
        <v>16</v>
      </c>
      <c r="D37" s="186" t="s">
        <v>71</v>
      </c>
      <c r="E37" s="187"/>
      <c r="F37" s="82" t="str">
        <f t="shared" si="9"/>
        <v/>
      </c>
      <c r="G37" s="173"/>
      <c r="H37" s="82"/>
      <c r="I37" s="188"/>
      <c r="J37" s="189"/>
      <c r="K37" s="83" t="str">
        <f t="shared" si="0"/>
        <v/>
      </c>
      <c r="L37" s="188"/>
      <c r="M37" s="82" t="str">
        <f t="shared" si="10"/>
        <v/>
      </c>
      <c r="N37" s="174" t="str">
        <f t="shared" si="1"/>
        <v/>
      </c>
      <c r="O37" s="190"/>
      <c r="P37" s="84" t="str">
        <f t="shared" si="11"/>
        <v/>
      </c>
      <c r="Q37" s="85">
        <f t="shared" si="12"/>
        <v>0</v>
      </c>
      <c r="R37" s="190"/>
      <c r="S37" s="84" t="str">
        <f t="shared" si="13"/>
        <v/>
      </c>
      <c r="T37" s="85">
        <f t="shared" si="14"/>
        <v>0</v>
      </c>
      <c r="U37" s="190"/>
      <c r="V37" s="84" t="str">
        <f t="shared" si="15"/>
        <v/>
      </c>
      <c r="W37" s="85">
        <f t="shared" si="16"/>
        <v>0</v>
      </c>
      <c r="X37" s="190"/>
      <c r="Y37" s="84" t="str">
        <f t="shared" si="17"/>
        <v/>
      </c>
      <c r="Z37" s="85">
        <f t="shared" si="18"/>
        <v>0</v>
      </c>
      <c r="AA37" s="190"/>
      <c r="AB37" s="84" t="str">
        <f t="shared" si="2"/>
        <v/>
      </c>
      <c r="AC37" s="85">
        <f t="shared" si="19"/>
        <v>0</v>
      </c>
      <c r="AD37" s="191"/>
      <c r="AE37" s="84" t="str">
        <f t="shared" si="3"/>
        <v/>
      </c>
      <c r="AF37" s="85">
        <f t="shared" si="20"/>
        <v>0</v>
      </c>
      <c r="AG37" s="191"/>
      <c r="AH37" s="84" t="str">
        <f t="shared" si="4"/>
        <v/>
      </c>
      <c r="AI37" s="85">
        <f t="shared" si="21"/>
        <v>0</v>
      </c>
      <c r="AJ37" s="191"/>
      <c r="AK37" s="84" t="str">
        <f t="shared" si="5"/>
        <v/>
      </c>
      <c r="AL37" s="85">
        <f t="shared" si="22"/>
        <v>0</v>
      </c>
      <c r="AM37" s="191"/>
      <c r="AN37" s="84" t="str">
        <f t="shared" si="6"/>
        <v/>
      </c>
      <c r="AO37" s="85">
        <f t="shared" si="23"/>
        <v>0</v>
      </c>
      <c r="AP37" s="191"/>
      <c r="AQ37" s="84" t="str">
        <f t="shared" si="7"/>
        <v/>
      </c>
      <c r="AR37" s="86">
        <f t="shared" si="24"/>
        <v>0</v>
      </c>
      <c r="AS37" s="87">
        <f t="shared" si="25"/>
        <v>0</v>
      </c>
      <c r="AT37" s="88" t="str">
        <f t="shared" si="26"/>
        <v/>
      </c>
      <c r="AU37" s="89" t="str">
        <f t="shared" si="44"/>
        <v/>
      </c>
      <c r="AV37" s="89"/>
      <c r="AW37" s="99" t="str">
        <f t="shared" si="28"/>
        <v>-</v>
      </c>
      <c r="AX37" s="89"/>
      <c r="AY37" s="91">
        <f t="shared" si="29"/>
        <v>0</v>
      </c>
      <c r="AZ37" s="91">
        <f t="shared" si="30"/>
        <v>0</v>
      </c>
      <c r="BA37" s="91">
        <f t="shared" si="31"/>
        <v>0</v>
      </c>
      <c r="BB37" s="92" t="str">
        <f t="shared" si="32"/>
        <v/>
      </c>
      <c r="BC37" s="100"/>
      <c r="BD37" s="31"/>
      <c r="BE37" s="31"/>
      <c r="BF37" s="101"/>
      <c r="BG37" s="93">
        <f t="shared" si="33"/>
        <v>0</v>
      </c>
      <c r="BH37" s="94">
        <f t="shared" si="34"/>
        <v>0</v>
      </c>
      <c r="BI37" s="95" t="str">
        <f t="shared" si="35"/>
        <v>-</v>
      </c>
      <c r="BJ37" s="95" t="e">
        <f t="shared" si="36"/>
        <v>#N/A</v>
      </c>
      <c r="BK37" s="95">
        <f t="shared" si="37"/>
        <v>0</v>
      </c>
      <c r="BL37" s="96">
        <f t="shared" si="43"/>
        <v>0</v>
      </c>
      <c r="BM37" s="97">
        <f t="shared" si="39"/>
        <v>0</v>
      </c>
      <c r="BN37" s="97">
        <f t="shared" si="40"/>
        <v>0</v>
      </c>
      <c r="BO37" s="97">
        <f t="shared" si="8"/>
        <v>0</v>
      </c>
      <c r="BP37" s="97">
        <f t="shared" si="41"/>
        <v>0</v>
      </c>
      <c r="BQ37" s="97">
        <f t="shared" si="42"/>
        <v>0</v>
      </c>
      <c r="BR37" s="98">
        <f>SUMIFS(AY$22:$AY$121,$O$22:$O$121,$O37,$C$22:$C$121,C37)*Q37</f>
        <v>0</v>
      </c>
      <c r="BS37" s="98">
        <f>SUMIFS($AY$22:AY$121,$R$22:$R$121,$R37,$C$22:$C$121,C37)*T37</f>
        <v>0</v>
      </c>
      <c r="BT37" s="98">
        <f>SUMIFS($AY$22:AY$121,$U$22:$U$121,$U37,$C$22:$C$121,C37)*W37</f>
        <v>0</v>
      </c>
      <c r="BU37" s="98">
        <f>SUMIFS($AY$22:AY$121,$X$22:$X$121,$X37,$C$22:$C$121,C37)*Z37</f>
        <v>0</v>
      </c>
      <c r="BV37" s="98">
        <f>SUMIFS($AY$22:AY$121,$AA$22:$AA$121,$AA37,$C$22:$C$121,C37)*AC37</f>
        <v>0</v>
      </c>
      <c r="BW37" s="98">
        <f>SUMIFS($AY$22:AY$121,$AD$22:$AD$121,$AD37,$C$22:$C$121,C37)*AF37</f>
        <v>0</v>
      </c>
      <c r="BX37" s="98">
        <f>SUMIFS($AY$22:AY$121,$AG$22:$AG$121,$AG37,$C$22:$C$121,C37)*AI37</f>
        <v>0</v>
      </c>
      <c r="BY37" s="98">
        <f>SUMIFS($AY$22:AY$121,$AJ$22:$AJ$121,$AJ37,$C$22:$C$121,C37)*AL37</f>
        <v>0</v>
      </c>
      <c r="BZ37" s="98">
        <f>SUMIFS($AY$22:AY$121,$AM$22:$AM$121,$AM37,$C$22:$C$121,C37)*AO37</f>
        <v>0</v>
      </c>
      <c r="CA37" s="98">
        <f>SUMIFS($AY$22:AY$121,$AP$22:$AP$121,$AP37,$C$22:$C$121,C37)*AR37</f>
        <v>0</v>
      </c>
      <c r="CB37" s="49"/>
      <c r="CC37" s="34"/>
      <c r="CW37" s="29"/>
    </row>
    <row r="38" spans="1:101" s="38" customFormat="1" ht="21.9" customHeight="1" x14ac:dyDescent="0.3">
      <c r="A38" s="15"/>
      <c r="B38" s="17"/>
      <c r="C38" s="81">
        <v>17</v>
      </c>
      <c r="D38" s="186" t="s">
        <v>71</v>
      </c>
      <c r="E38" s="187"/>
      <c r="F38" s="82" t="str">
        <f t="shared" si="9"/>
        <v/>
      </c>
      <c r="G38" s="173"/>
      <c r="H38" s="82"/>
      <c r="I38" s="188"/>
      <c r="J38" s="189"/>
      <c r="K38" s="83" t="str">
        <f t="shared" si="0"/>
        <v/>
      </c>
      <c r="L38" s="188"/>
      <c r="M38" s="82" t="str">
        <f t="shared" si="10"/>
        <v/>
      </c>
      <c r="N38" s="174" t="str">
        <f t="shared" si="1"/>
        <v/>
      </c>
      <c r="O38" s="190"/>
      <c r="P38" s="84" t="str">
        <f t="shared" si="11"/>
        <v/>
      </c>
      <c r="Q38" s="85">
        <f t="shared" si="12"/>
        <v>0</v>
      </c>
      <c r="R38" s="190"/>
      <c r="S38" s="84" t="str">
        <f t="shared" si="13"/>
        <v/>
      </c>
      <c r="T38" s="85">
        <f t="shared" si="14"/>
        <v>0</v>
      </c>
      <c r="U38" s="190"/>
      <c r="V38" s="84" t="str">
        <f t="shared" si="15"/>
        <v/>
      </c>
      <c r="W38" s="85">
        <f t="shared" si="16"/>
        <v>0</v>
      </c>
      <c r="X38" s="190"/>
      <c r="Y38" s="84" t="str">
        <f t="shared" si="17"/>
        <v/>
      </c>
      <c r="Z38" s="85">
        <f t="shared" si="18"/>
        <v>0</v>
      </c>
      <c r="AA38" s="190"/>
      <c r="AB38" s="84" t="str">
        <f t="shared" si="2"/>
        <v/>
      </c>
      <c r="AC38" s="85">
        <f t="shared" si="19"/>
        <v>0</v>
      </c>
      <c r="AD38" s="191"/>
      <c r="AE38" s="84" t="str">
        <f t="shared" si="3"/>
        <v/>
      </c>
      <c r="AF38" s="85">
        <f t="shared" si="20"/>
        <v>0</v>
      </c>
      <c r="AG38" s="191"/>
      <c r="AH38" s="84" t="str">
        <f t="shared" si="4"/>
        <v/>
      </c>
      <c r="AI38" s="85">
        <f t="shared" si="21"/>
        <v>0</v>
      </c>
      <c r="AJ38" s="191"/>
      <c r="AK38" s="84" t="str">
        <f t="shared" si="5"/>
        <v/>
      </c>
      <c r="AL38" s="85">
        <f t="shared" si="22"/>
        <v>0</v>
      </c>
      <c r="AM38" s="191"/>
      <c r="AN38" s="84" t="str">
        <f t="shared" si="6"/>
        <v/>
      </c>
      <c r="AO38" s="85">
        <f t="shared" si="23"/>
        <v>0</v>
      </c>
      <c r="AP38" s="191"/>
      <c r="AQ38" s="84" t="str">
        <f t="shared" si="7"/>
        <v/>
      </c>
      <c r="AR38" s="86">
        <f t="shared" si="24"/>
        <v>0</v>
      </c>
      <c r="AS38" s="87">
        <f t="shared" si="25"/>
        <v>0</v>
      </c>
      <c r="AT38" s="88" t="str">
        <f t="shared" si="26"/>
        <v/>
      </c>
      <c r="AU38" s="89" t="str">
        <f t="shared" si="44"/>
        <v/>
      </c>
      <c r="AV38" s="89"/>
      <c r="AW38" s="99" t="str">
        <f t="shared" si="28"/>
        <v>-</v>
      </c>
      <c r="AX38" s="89"/>
      <c r="AY38" s="91">
        <f t="shared" si="29"/>
        <v>0</v>
      </c>
      <c r="AZ38" s="91">
        <f t="shared" si="30"/>
        <v>0</v>
      </c>
      <c r="BA38" s="91">
        <f t="shared" si="31"/>
        <v>0</v>
      </c>
      <c r="BB38" s="92" t="str">
        <f t="shared" si="32"/>
        <v/>
      </c>
      <c r="BC38" s="100"/>
      <c r="BD38" s="31"/>
      <c r="BE38" s="31"/>
      <c r="BF38" s="101"/>
      <c r="BG38" s="93">
        <f t="shared" si="33"/>
        <v>0</v>
      </c>
      <c r="BH38" s="94">
        <f t="shared" si="34"/>
        <v>0</v>
      </c>
      <c r="BI38" s="95" t="str">
        <f t="shared" si="35"/>
        <v>-</v>
      </c>
      <c r="BJ38" s="95" t="e">
        <f t="shared" si="36"/>
        <v>#N/A</v>
      </c>
      <c r="BK38" s="95">
        <f t="shared" si="37"/>
        <v>0</v>
      </c>
      <c r="BL38" s="96">
        <f t="shared" si="43"/>
        <v>0</v>
      </c>
      <c r="BM38" s="97">
        <f t="shared" si="39"/>
        <v>0</v>
      </c>
      <c r="BN38" s="97">
        <f t="shared" si="40"/>
        <v>0</v>
      </c>
      <c r="BO38" s="97">
        <f t="shared" si="8"/>
        <v>0</v>
      </c>
      <c r="BP38" s="97">
        <f t="shared" si="41"/>
        <v>0</v>
      </c>
      <c r="BQ38" s="97">
        <f t="shared" si="42"/>
        <v>0</v>
      </c>
      <c r="BR38" s="98">
        <f>SUMIFS(AY$22:$AY$121,$O$22:$O$121,$O38,$C$22:$C$121,C38)*Q38</f>
        <v>0</v>
      </c>
      <c r="BS38" s="98">
        <f>SUMIFS($AY$22:AY$121,$R$22:$R$121,$R38,$C$22:$C$121,C38)*T38</f>
        <v>0</v>
      </c>
      <c r="BT38" s="98">
        <f>SUMIFS($AY$22:AY$121,$U$22:$U$121,$U38,$C$22:$C$121,C38)*W38</f>
        <v>0</v>
      </c>
      <c r="BU38" s="98">
        <f>SUMIFS($AY$22:AY$121,$X$22:$X$121,$X38,$C$22:$C$121,C38)*Z38</f>
        <v>0</v>
      </c>
      <c r="BV38" s="98">
        <f>SUMIFS($AY$22:AY$121,$AA$22:$AA$121,$AA38,$C$22:$C$121,C38)*AC38</f>
        <v>0</v>
      </c>
      <c r="BW38" s="98">
        <f>SUMIFS($AY$22:AY$121,$AD$22:$AD$121,$AD38,$C$22:$C$121,C38)*AF38</f>
        <v>0</v>
      </c>
      <c r="BX38" s="98">
        <f>SUMIFS($AY$22:AY$121,$AG$22:$AG$121,$AG38,$C$22:$C$121,C38)*AI38</f>
        <v>0</v>
      </c>
      <c r="BY38" s="98">
        <f>SUMIFS($AY$22:AY$121,$AJ$22:$AJ$121,$AJ38,$C$22:$C$121,C38)*AL38</f>
        <v>0</v>
      </c>
      <c r="BZ38" s="98">
        <f>SUMIFS($AY$22:AY$121,$AM$22:$AM$121,$AM38,$C$22:$C$121,C38)*AO38</f>
        <v>0</v>
      </c>
      <c r="CA38" s="98">
        <f>SUMIFS($AY$22:AY$121,$AP$22:$AP$121,$AP38,$C$22:$C$121,C38)*AR38</f>
        <v>0</v>
      </c>
      <c r="CB38" s="49"/>
      <c r="CW38" s="29"/>
    </row>
    <row r="39" spans="1:101" s="6" customFormat="1" ht="21.9" customHeight="1" x14ac:dyDescent="0.45">
      <c r="A39" s="15"/>
      <c r="B39" s="17"/>
      <c r="C39" s="81">
        <v>18</v>
      </c>
      <c r="D39" s="186" t="s">
        <v>71</v>
      </c>
      <c r="E39" s="187"/>
      <c r="F39" s="82" t="str">
        <f t="shared" si="9"/>
        <v/>
      </c>
      <c r="G39" s="173"/>
      <c r="H39" s="82"/>
      <c r="I39" s="188"/>
      <c r="J39" s="189"/>
      <c r="K39" s="83" t="str">
        <f t="shared" si="0"/>
        <v/>
      </c>
      <c r="L39" s="188"/>
      <c r="M39" s="82" t="str">
        <f t="shared" si="10"/>
        <v/>
      </c>
      <c r="N39" s="174" t="str">
        <f t="shared" si="1"/>
        <v/>
      </c>
      <c r="O39" s="190"/>
      <c r="P39" s="84" t="str">
        <f t="shared" si="11"/>
        <v/>
      </c>
      <c r="Q39" s="85">
        <f t="shared" si="12"/>
        <v>0</v>
      </c>
      <c r="R39" s="190"/>
      <c r="S39" s="84" t="str">
        <f t="shared" si="13"/>
        <v/>
      </c>
      <c r="T39" s="85">
        <f t="shared" si="14"/>
        <v>0</v>
      </c>
      <c r="U39" s="190"/>
      <c r="V39" s="84" t="str">
        <f t="shared" si="15"/>
        <v/>
      </c>
      <c r="W39" s="85">
        <f t="shared" si="16"/>
        <v>0</v>
      </c>
      <c r="X39" s="190"/>
      <c r="Y39" s="84" t="str">
        <f t="shared" si="17"/>
        <v/>
      </c>
      <c r="Z39" s="85">
        <f t="shared" si="18"/>
        <v>0</v>
      </c>
      <c r="AA39" s="190"/>
      <c r="AB39" s="84" t="str">
        <f t="shared" si="2"/>
        <v/>
      </c>
      <c r="AC39" s="85">
        <f t="shared" si="19"/>
        <v>0</v>
      </c>
      <c r="AD39" s="191"/>
      <c r="AE39" s="84" t="str">
        <f t="shared" si="3"/>
        <v/>
      </c>
      <c r="AF39" s="85">
        <f t="shared" si="20"/>
        <v>0</v>
      </c>
      <c r="AG39" s="191"/>
      <c r="AH39" s="84" t="str">
        <f t="shared" si="4"/>
        <v/>
      </c>
      <c r="AI39" s="85">
        <f t="shared" si="21"/>
        <v>0</v>
      </c>
      <c r="AJ39" s="191"/>
      <c r="AK39" s="84" t="str">
        <f t="shared" si="5"/>
        <v/>
      </c>
      <c r="AL39" s="85">
        <f t="shared" si="22"/>
        <v>0</v>
      </c>
      <c r="AM39" s="191"/>
      <c r="AN39" s="84" t="str">
        <f t="shared" si="6"/>
        <v/>
      </c>
      <c r="AO39" s="85">
        <f t="shared" si="23"/>
        <v>0</v>
      </c>
      <c r="AP39" s="191"/>
      <c r="AQ39" s="84" t="str">
        <f t="shared" si="7"/>
        <v/>
      </c>
      <c r="AR39" s="86">
        <f t="shared" si="24"/>
        <v>0</v>
      </c>
      <c r="AS39" s="87">
        <f t="shared" si="25"/>
        <v>0</v>
      </c>
      <c r="AT39" s="88" t="str">
        <f t="shared" si="26"/>
        <v/>
      </c>
      <c r="AU39" s="89" t="str">
        <f t="shared" si="44"/>
        <v/>
      </c>
      <c r="AV39" s="89"/>
      <c r="AW39" s="99" t="str">
        <f t="shared" si="28"/>
        <v>-</v>
      </c>
      <c r="AX39" s="89"/>
      <c r="AY39" s="91">
        <f t="shared" si="29"/>
        <v>0</v>
      </c>
      <c r="AZ39" s="91">
        <f t="shared" si="30"/>
        <v>0</v>
      </c>
      <c r="BA39" s="91">
        <f t="shared" si="31"/>
        <v>0</v>
      </c>
      <c r="BB39" s="92" t="str">
        <f t="shared" si="32"/>
        <v/>
      </c>
      <c r="BC39" s="100"/>
      <c r="BD39" s="31"/>
      <c r="BE39" s="31"/>
      <c r="BF39" s="101"/>
      <c r="BG39" s="93">
        <f t="shared" si="33"/>
        <v>0</v>
      </c>
      <c r="BH39" s="94">
        <f t="shared" si="34"/>
        <v>0</v>
      </c>
      <c r="BI39" s="95" t="str">
        <f t="shared" si="35"/>
        <v>-</v>
      </c>
      <c r="BJ39" s="95" t="e">
        <f t="shared" si="36"/>
        <v>#N/A</v>
      </c>
      <c r="BK39" s="95">
        <f t="shared" si="37"/>
        <v>0</v>
      </c>
      <c r="BL39" s="96">
        <f t="shared" si="43"/>
        <v>0</v>
      </c>
      <c r="BM39" s="97">
        <f t="shared" si="39"/>
        <v>0</v>
      </c>
      <c r="BN39" s="97">
        <f t="shared" si="40"/>
        <v>0</v>
      </c>
      <c r="BO39" s="97">
        <f t="shared" si="8"/>
        <v>0</v>
      </c>
      <c r="BP39" s="97">
        <f t="shared" si="41"/>
        <v>0</v>
      </c>
      <c r="BQ39" s="97">
        <f t="shared" si="42"/>
        <v>0</v>
      </c>
      <c r="BR39" s="98">
        <f>SUMIFS(AY$22:$AY$121,$O$22:$O$121,$O39,$C$22:$C$121,C39)*Q39</f>
        <v>0</v>
      </c>
      <c r="BS39" s="98">
        <f>SUMIFS($AY$22:AY$121,$R$22:$R$121,$R39,$C$22:$C$121,C39)*T39</f>
        <v>0</v>
      </c>
      <c r="BT39" s="98">
        <f>SUMIFS($AY$22:AY$121,$U$22:$U$121,$U39,$C$22:$C$121,C39)*W39</f>
        <v>0</v>
      </c>
      <c r="BU39" s="98">
        <f>SUMIFS($AY$22:AY$121,$X$22:$X$121,$X39,$C$22:$C$121,C39)*Z39</f>
        <v>0</v>
      </c>
      <c r="BV39" s="98">
        <f>SUMIFS($AY$22:AY$121,$AA$22:$AA$121,$AA39,$C$22:$C$121,C39)*AC39</f>
        <v>0</v>
      </c>
      <c r="BW39" s="98">
        <f>SUMIFS($AY$22:AY$121,$AD$22:$AD$121,$AD39,$C$22:$C$121,C39)*AF39</f>
        <v>0</v>
      </c>
      <c r="BX39" s="98">
        <f>SUMIFS($AY$22:AY$121,$AG$22:$AG$121,$AG39,$C$22:$C$121,C39)*AI39</f>
        <v>0</v>
      </c>
      <c r="BY39" s="98">
        <f>SUMIFS($AY$22:AY$121,$AJ$22:$AJ$121,$AJ39,$C$22:$C$121,C39)*AL39</f>
        <v>0</v>
      </c>
      <c r="BZ39" s="98">
        <f>SUMIFS($AY$22:AY$121,$AM$22:$AM$121,$AM39,$C$22:$C$121,C39)*AO39</f>
        <v>0</v>
      </c>
      <c r="CA39" s="98">
        <f>SUMIFS($AY$22:AY$121,$AP$22:$AP$121,$AP39,$C$22:$C$121,C39)*AR39</f>
        <v>0</v>
      </c>
      <c r="CB39" s="49"/>
      <c r="CC39" s="38"/>
      <c r="CW39" s="29"/>
    </row>
    <row r="40" spans="1:101" ht="21.9" customHeight="1" x14ac:dyDescent="0.3">
      <c r="A40" s="15"/>
      <c r="B40" s="17"/>
      <c r="C40" s="81">
        <v>19</v>
      </c>
      <c r="D40" s="186" t="s">
        <v>71</v>
      </c>
      <c r="E40" s="187"/>
      <c r="F40" s="82" t="str">
        <f t="shared" si="9"/>
        <v/>
      </c>
      <c r="G40" s="173"/>
      <c r="H40" s="82"/>
      <c r="I40" s="188"/>
      <c r="J40" s="189"/>
      <c r="K40" s="83" t="str">
        <f t="shared" si="0"/>
        <v/>
      </c>
      <c r="L40" s="188"/>
      <c r="M40" s="82" t="str">
        <f t="shared" si="10"/>
        <v/>
      </c>
      <c r="N40" s="174" t="str">
        <f t="shared" si="1"/>
        <v/>
      </c>
      <c r="O40" s="190"/>
      <c r="P40" s="84" t="str">
        <f t="shared" si="11"/>
        <v/>
      </c>
      <c r="Q40" s="85">
        <f t="shared" si="12"/>
        <v>0</v>
      </c>
      <c r="R40" s="190"/>
      <c r="S40" s="84" t="str">
        <f t="shared" si="13"/>
        <v/>
      </c>
      <c r="T40" s="85">
        <f t="shared" si="14"/>
        <v>0</v>
      </c>
      <c r="U40" s="190"/>
      <c r="V40" s="84" t="str">
        <f t="shared" si="15"/>
        <v/>
      </c>
      <c r="W40" s="85">
        <f t="shared" si="16"/>
        <v>0</v>
      </c>
      <c r="X40" s="190"/>
      <c r="Y40" s="84" t="str">
        <f t="shared" si="17"/>
        <v/>
      </c>
      <c r="Z40" s="85">
        <f t="shared" si="18"/>
        <v>0</v>
      </c>
      <c r="AA40" s="190"/>
      <c r="AB40" s="84" t="str">
        <f t="shared" si="2"/>
        <v/>
      </c>
      <c r="AC40" s="85">
        <f t="shared" si="19"/>
        <v>0</v>
      </c>
      <c r="AD40" s="191"/>
      <c r="AE40" s="84" t="str">
        <f t="shared" si="3"/>
        <v/>
      </c>
      <c r="AF40" s="85">
        <f t="shared" si="20"/>
        <v>0</v>
      </c>
      <c r="AG40" s="191"/>
      <c r="AH40" s="84" t="str">
        <f t="shared" si="4"/>
        <v/>
      </c>
      <c r="AI40" s="85">
        <f t="shared" si="21"/>
        <v>0</v>
      </c>
      <c r="AJ40" s="191"/>
      <c r="AK40" s="84" t="str">
        <f t="shared" si="5"/>
        <v/>
      </c>
      <c r="AL40" s="85">
        <f t="shared" si="22"/>
        <v>0</v>
      </c>
      <c r="AM40" s="191"/>
      <c r="AN40" s="84" t="str">
        <f t="shared" si="6"/>
        <v/>
      </c>
      <c r="AO40" s="85">
        <f t="shared" si="23"/>
        <v>0</v>
      </c>
      <c r="AP40" s="191"/>
      <c r="AQ40" s="84" t="str">
        <f t="shared" si="7"/>
        <v/>
      </c>
      <c r="AR40" s="86">
        <f t="shared" si="24"/>
        <v>0</v>
      </c>
      <c r="AS40" s="87">
        <f t="shared" si="25"/>
        <v>0</v>
      </c>
      <c r="AT40" s="88" t="str">
        <f t="shared" si="26"/>
        <v/>
      </c>
      <c r="AU40" s="89" t="str">
        <f t="shared" si="44"/>
        <v/>
      </c>
      <c r="AV40" s="89"/>
      <c r="AW40" s="99" t="str">
        <f t="shared" si="28"/>
        <v>-</v>
      </c>
      <c r="AX40" s="89"/>
      <c r="AY40" s="91">
        <f t="shared" si="29"/>
        <v>0</v>
      </c>
      <c r="AZ40" s="91">
        <f t="shared" si="30"/>
        <v>0</v>
      </c>
      <c r="BA40" s="91">
        <f t="shared" si="31"/>
        <v>0</v>
      </c>
      <c r="BB40" s="92" t="str">
        <f t="shared" si="32"/>
        <v/>
      </c>
      <c r="BC40" s="100"/>
      <c r="BD40" s="31"/>
      <c r="BE40" s="31"/>
      <c r="BF40" s="101"/>
      <c r="BG40" s="93">
        <f t="shared" si="33"/>
        <v>0</v>
      </c>
      <c r="BH40" s="94">
        <f t="shared" si="34"/>
        <v>0</v>
      </c>
      <c r="BI40" s="95" t="str">
        <f t="shared" si="35"/>
        <v>-</v>
      </c>
      <c r="BJ40" s="95" t="e">
        <f t="shared" si="36"/>
        <v>#N/A</v>
      </c>
      <c r="BK40" s="95">
        <f t="shared" si="37"/>
        <v>0</v>
      </c>
      <c r="BL40" s="96">
        <f t="shared" si="43"/>
        <v>0</v>
      </c>
      <c r="BM40" s="97">
        <f t="shared" si="39"/>
        <v>0</v>
      </c>
      <c r="BN40" s="97">
        <f t="shared" si="40"/>
        <v>0</v>
      </c>
      <c r="BO40" s="97">
        <f t="shared" si="8"/>
        <v>0</v>
      </c>
      <c r="BP40" s="97">
        <f t="shared" si="41"/>
        <v>0</v>
      </c>
      <c r="BQ40" s="97">
        <f t="shared" si="42"/>
        <v>0</v>
      </c>
      <c r="BR40" s="98">
        <f>SUMIFS(AY$22:$AY$121,$O$22:$O$121,$O40,$C$22:$C$121,C40)*Q40</f>
        <v>0</v>
      </c>
      <c r="BS40" s="98">
        <f>SUMIFS($AY$22:AY$121,$R$22:$R$121,$R40,$C$22:$C$121,C40)*T40</f>
        <v>0</v>
      </c>
      <c r="BT40" s="98">
        <f>SUMIFS($AY$22:AY$121,$U$22:$U$121,$U40,$C$22:$C$121,C40)*W40</f>
        <v>0</v>
      </c>
      <c r="BU40" s="98">
        <f>SUMIFS($AY$22:AY$121,$X$22:$X$121,$X40,$C$22:$C$121,C40)*Z40</f>
        <v>0</v>
      </c>
      <c r="BV40" s="98">
        <f>SUMIFS($AY$22:AY$121,$AA$22:$AA$121,$AA40,$C$22:$C$121,C40)*AC40</f>
        <v>0</v>
      </c>
      <c r="BW40" s="98">
        <f>SUMIFS($AY$22:AY$121,$AD$22:$AD$121,$AD40,$C$22:$C$121,C40)*AF40</f>
        <v>0</v>
      </c>
      <c r="BX40" s="98">
        <f>SUMIFS($AY$22:AY$121,$AG$22:$AG$121,$AG40,$C$22:$C$121,C40)*AI40</f>
        <v>0</v>
      </c>
      <c r="BY40" s="98">
        <f>SUMIFS($AY$22:AY$121,$AJ$22:$AJ$121,$AJ40,$C$22:$C$121,C40)*AL40</f>
        <v>0</v>
      </c>
      <c r="BZ40" s="98">
        <f>SUMIFS($AY$22:AY$121,$AM$22:$AM$121,$AM40,$C$22:$C$121,C40)*AO40</f>
        <v>0</v>
      </c>
      <c r="CA40" s="98">
        <f>SUMIFS($AY$22:AY$121,$AP$22:$AP$121,$AP40,$C$22:$C$121,C40)*AR40</f>
        <v>0</v>
      </c>
      <c r="CB40" s="49"/>
      <c r="CW40" s="29"/>
    </row>
    <row r="41" spans="1:101" ht="21.9" customHeight="1" x14ac:dyDescent="0.3">
      <c r="A41" s="15"/>
      <c r="B41" s="17"/>
      <c r="C41" s="81">
        <v>20</v>
      </c>
      <c r="D41" s="186" t="s">
        <v>71</v>
      </c>
      <c r="E41" s="187"/>
      <c r="F41" s="82" t="str">
        <f t="shared" si="9"/>
        <v/>
      </c>
      <c r="G41" s="173"/>
      <c r="H41" s="82"/>
      <c r="I41" s="188"/>
      <c r="J41" s="189"/>
      <c r="K41" s="83" t="str">
        <f t="shared" si="0"/>
        <v/>
      </c>
      <c r="L41" s="188"/>
      <c r="M41" s="82" t="str">
        <f t="shared" si="10"/>
        <v/>
      </c>
      <c r="N41" s="174" t="str">
        <f t="shared" si="1"/>
        <v/>
      </c>
      <c r="O41" s="190"/>
      <c r="P41" s="84" t="str">
        <f t="shared" si="11"/>
        <v/>
      </c>
      <c r="Q41" s="85">
        <f t="shared" si="12"/>
        <v>0</v>
      </c>
      <c r="R41" s="190"/>
      <c r="S41" s="84" t="str">
        <f t="shared" si="13"/>
        <v/>
      </c>
      <c r="T41" s="85">
        <f t="shared" si="14"/>
        <v>0</v>
      </c>
      <c r="U41" s="190"/>
      <c r="V41" s="84" t="str">
        <f t="shared" si="15"/>
        <v/>
      </c>
      <c r="W41" s="85">
        <f t="shared" si="16"/>
        <v>0</v>
      </c>
      <c r="X41" s="190"/>
      <c r="Y41" s="84" t="str">
        <f t="shared" si="17"/>
        <v/>
      </c>
      <c r="Z41" s="85">
        <f t="shared" si="18"/>
        <v>0</v>
      </c>
      <c r="AA41" s="190"/>
      <c r="AB41" s="84" t="str">
        <f t="shared" si="2"/>
        <v/>
      </c>
      <c r="AC41" s="85">
        <f t="shared" si="19"/>
        <v>0</v>
      </c>
      <c r="AD41" s="191"/>
      <c r="AE41" s="84" t="str">
        <f t="shared" si="3"/>
        <v/>
      </c>
      <c r="AF41" s="85">
        <f t="shared" si="20"/>
        <v>0</v>
      </c>
      <c r="AG41" s="191"/>
      <c r="AH41" s="84" t="str">
        <f t="shared" si="4"/>
        <v/>
      </c>
      <c r="AI41" s="85">
        <f t="shared" si="21"/>
        <v>0</v>
      </c>
      <c r="AJ41" s="191"/>
      <c r="AK41" s="84" t="str">
        <f t="shared" si="5"/>
        <v/>
      </c>
      <c r="AL41" s="85">
        <f t="shared" si="22"/>
        <v>0</v>
      </c>
      <c r="AM41" s="191"/>
      <c r="AN41" s="84" t="str">
        <f t="shared" si="6"/>
        <v/>
      </c>
      <c r="AO41" s="85">
        <f t="shared" si="23"/>
        <v>0</v>
      </c>
      <c r="AP41" s="191"/>
      <c r="AQ41" s="84" t="str">
        <f t="shared" si="7"/>
        <v/>
      </c>
      <c r="AR41" s="86">
        <f t="shared" si="24"/>
        <v>0</v>
      </c>
      <c r="AS41" s="87">
        <f t="shared" si="25"/>
        <v>0</v>
      </c>
      <c r="AT41" s="88" t="str">
        <f t="shared" si="26"/>
        <v/>
      </c>
      <c r="AU41" s="89" t="str">
        <f t="shared" si="44"/>
        <v/>
      </c>
      <c r="AV41" s="89"/>
      <c r="AW41" s="99" t="str">
        <f t="shared" si="28"/>
        <v>-</v>
      </c>
      <c r="AX41" s="89"/>
      <c r="AY41" s="91">
        <f t="shared" si="29"/>
        <v>0</v>
      </c>
      <c r="AZ41" s="91">
        <f t="shared" si="30"/>
        <v>0</v>
      </c>
      <c r="BA41" s="91">
        <f t="shared" si="31"/>
        <v>0</v>
      </c>
      <c r="BB41" s="92" t="str">
        <f t="shared" si="32"/>
        <v/>
      </c>
      <c r="BC41" s="100"/>
      <c r="BD41" s="31"/>
      <c r="BE41" s="31"/>
      <c r="BF41" s="101"/>
      <c r="BG41" s="93">
        <f t="shared" si="33"/>
        <v>0</v>
      </c>
      <c r="BH41" s="94">
        <f t="shared" si="34"/>
        <v>0</v>
      </c>
      <c r="BI41" s="95" t="str">
        <f t="shared" si="35"/>
        <v>-</v>
      </c>
      <c r="BJ41" s="95" t="e">
        <f t="shared" si="36"/>
        <v>#N/A</v>
      </c>
      <c r="BK41" s="95">
        <f t="shared" si="37"/>
        <v>0</v>
      </c>
      <c r="BL41" s="96">
        <f t="shared" si="43"/>
        <v>0</v>
      </c>
      <c r="BM41" s="97">
        <f t="shared" si="39"/>
        <v>0</v>
      </c>
      <c r="BN41" s="97">
        <f t="shared" si="40"/>
        <v>0</v>
      </c>
      <c r="BO41" s="97">
        <f t="shared" si="8"/>
        <v>0</v>
      </c>
      <c r="BP41" s="97">
        <f t="shared" si="41"/>
        <v>0</v>
      </c>
      <c r="BQ41" s="97">
        <f t="shared" si="42"/>
        <v>0</v>
      </c>
      <c r="BR41" s="98">
        <f>SUMIFS(AY$22:$AY$121,$O$22:$O$121,$O41,$C$22:$C$121,C41)*Q41</f>
        <v>0</v>
      </c>
      <c r="BS41" s="98">
        <f>SUMIFS($AY$22:AY$121,$R$22:$R$121,$R41,$C$22:$C$121,C41)*T41</f>
        <v>0</v>
      </c>
      <c r="BT41" s="98">
        <f>SUMIFS($AY$22:AY$121,$U$22:$U$121,$U41,$C$22:$C$121,C41)*W41</f>
        <v>0</v>
      </c>
      <c r="BU41" s="98">
        <f>SUMIFS($AY$22:AY$121,$X$22:$X$121,$X41,$C$22:$C$121,C41)*Z41</f>
        <v>0</v>
      </c>
      <c r="BV41" s="98">
        <f>SUMIFS($AY$22:AY$121,$AA$22:$AA$121,$AA41,$C$22:$C$121,C41)*AC41</f>
        <v>0</v>
      </c>
      <c r="BW41" s="98">
        <f>SUMIFS($AY$22:AY$121,$AD$22:$AD$121,$AD41,$C$22:$C$121,C41)*AF41</f>
        <v>0</v>
      </c>
      <c r="BX41" s="98">
        <f>SUMIFS($AY$22:AY$121,$AG$22:$AG$121,$AG41,$C$22:$C$121,C41)*AI41</f>
        <v>0</v>
      </c>
      <c r="BY41" s="98">
        <f>SUMIFS($AY$22:AY$121,$AJ$22:$AJ$121,$AJ41,$C$22:$C$121,C41)*AL41</f>
        <v>0</v>
      </c>
      <c r="BZ41" s="98">
        <f>SUMIFS($AY$22:AY$121,$AM$22:$AM$121,$AM41,$C$22:$C$121,C41)*AO41</f>
        <v>0</v>
      </c>
      <c r="CA41" s="98">
        <f>SUMIFS($AY$22:AY$121,$AP$22:$AP$121,$AP41,$C$22:$C$121,C41)*AR41</f>
        <v>0</v>
      </c>
      <c r="CB41" s="49"/>
      <c r="CC41" s="38"/>
      <c r="CW41" s="29"/>
    </row>
    <row r="42" spans="1:101" ht="21.9" customHeight="1" outlineLevel="1" x14ac:dyDescent="0.3">
      <c r="A42" s="15"/>
      <c r="B42" s="17"/>
      <c r="C42" s="81">
        <v>21</v>
      </c>
      <c r="D42" s="186" t="s">
        <v>71</v>
      </c>
      <c r="E42" s="187"/>
      <c r="F42" s="82" t="str">
        <f t="shared" si="9"/>
        <v/>
      </c>
      <c r="G42" s="173"/>
      <c r="H42" s="82"/>
      <c r="I42" s="188"/>
      <c r="J42" s="189"/>
      <c r="K42" s="83" t="str">
        <f t="shared" si="0"/>
        <v/>
      </c>
      <c r="L42" s="188"/>
      <c r="M42" s="82" t="str">
        <f t="shared" si="10"/>
        <v/>
      </c>
      <c r="N42" s="174" t="str">
        <f t="shared" si="1"/>
        <v/>
      </c>
      <c r="O42" s="190"/>
      <c r="P42" s="84" t="str">
        <f t="shared" si="11"/>
        <v/>
      </c>
      <c r="Q42" s="85">
        <f t="shared" si="12"/>
        <v>0</v>
      </c>
      <c r="R42" s="190"/>
      <c r="S42" s="84" t="str">
        <f t="shared" si="13"/>
        <v/>
      </c>
      <c r="T42" s="85">
        <f t="shared" si="14"/>
        <v>0</v>
      </c>
      <c r="U42" s="190"/>
      <c r="V42" s="84" t="str">
        <f t="shared" si="15"/>
        <v/>
      </c>
      <c r="W42" s="85">
        <f t="shared" si="16"/>
        <v>0</v>
      </c>
      <c r="X42" s="190"/>
      <c r="Y42" s="84" t="str">
        <f t="shared" si="17"/>
        <v/>
      </c>
      <c r="Z42" s="85">
        <f t="shared" si="18"/>
        <v>0</v>
      </c>
      <c r="AA42" s="190"/>
      <c r="AB42" s="84" t="str">
        <f t="shared" si="2"/>
        <v/>
      </c>
      <c r="AC42" s="85">
        <f t="shared" si="19"/>
        <v>0</v>
      </c>
      <c r="AD42" s="192"/>
      <c r="AE42" s="84" t="str">
        <f t="shared" si="3"/>
        <v/>
      </c>
      <c r="AF42" s="85">
        <f t="shared" si="20"/>
        <v>0</v>
      </c>
      <c r="AG42" s="192"/>
      <c r="AH42" s="84" t="str">
        <f t="shared" si="4"/>
        <v/>
      </c>
      <c r="AI42" s="85">
        <f t="shared" si="21"/>
        <v>0</v>
      </c>
      <c r="AJ42" s="192"/>
      <c r="AK42" s="84" t="str">
        <f t="shared" si="5"/>
        <v/>
      </c>
      <c r="AL42" s="85">
        <f t="shared" si="22"/>
        <v>0</v>
      </c>
      <c r="AM42" s="192"/>
      <c r="AN42" s="84" t="str">
        <f t="shared" si="6"/>
        <v/>
      </c>
      <c r="AO42" s="85">
        <f t="shared" si="23"/>
        <v>0</v>
      </c>
      <c r="AP42" s="192"/>
      <c r="AQ42" s="84" t="str">
        <f t="shared" si="7"/>
        <v/>
      </c>
      <c r="AR42" s="86">
        <f t="shared" si="24"/>
        <v>0</v>
      </c>
      <c r="AS42" s="87">
        <f t="shared" si="25"/>
        <v>0</v>
      </c>
      <c r="AT42" s="88" t="str">
        <f t="shared" si="26"/>
        <v/>
      </c>
      <c r="AU42" s="89" t="str">
        <f t="shared" si="44"/>
        <v/>
      </c>
      <c r="AV42" s="89"/>
      <c r="AW42" s="99" t="str">
        <f t="shared" si="28"/>
        <v>-</v>
      </c>
      <c r="AX42" s="89"/>
      <c r="AY42" s="91">
        <f t="shared" si="29"/>
        <v>0</v>
      </c>
      <c r="AZ42" s="91">
        <f t="shared" si="30"/>
        <v>0</v>
      </c>
      <c r="BA42" s="91">
        <f t="shared" si="31"/>
        <v>0</v>
      </c>
      <c r="BB42" s="92" t="str">
        <f t="shared" si="32"/>
        <v/>
      </c>
      <c r="BC42" s="100"/>
      <c r="BD42" s="31"/>
      <c r="BE42" s="31"/>
      <c r="BF42" s="101"/>
      <c r="BG42" s="93">
        <f t="shared" si="33"/>
        <v>0</v>
      </c>
      <c r="BH42" s="94">
        <f t="shared" si="34"/>
        <v>0</v>
      </c>
      <c r="BI42" s="95" t="str">
        <f t="shared" si="35"/>
        <v>-</v>
      </c>
      <c r="BJ42" s="95" t="e">
        <f t="shared" si="36"/>
        <v>#N/A</v>
      </c>
      <c r="BK42" s="95">
        <f t="shared" si="37"/>
        <v>0</v>
      </c>
      <c r="BL42" s="96">
        <f t="shared" si="43"/>
        <v>0</v>
      </c>
      <c r="BM42" s="97">
        <f t="shared" si="39"/>
        <v>0</v>
      </c>
      <c r="BN42" s="97">
        <f t="shared" si="40"/>
        <v>0</v>
      </c>
      <c r="BO42" s="97">
        <f t="shared" si="8"/>
        <v>0</v>
      </c>
      <c r="BP42" s="97">
        <f t="shared" si="41"/>
        <v>0</v>
      </c>
      <c r="BQ42" s="97">
        <f t="shared" si="42"/>
        <v>0</v>
      </c>
      <c r="BR42" s="98">
        <f>SUMIFS(AY$22:$AY$121,$O$22:$O$121,$O42,$C$22:$C$121,C42)*Q42</f>
        <v>0</v>
      </c>
      <c r="BS42" s="98">
        <f>SUMIFS($AY$22:AY$121,$R$22:$R$121,$R42,$C$22:$C$121,C42)*T42</f>
        <v>0</v>
      </c>
      <c r="BT42" s="98">
        <f>SUMIFS($AY$22:AY$121,$U$22:$U$121,$U42,$C$22:$C$121,C42)*W42</f>
        <v>0</v>
      </c>
      <c r="BU42" s="98">
        <f>SUMIFS($AY$22:AY$121,$X$22:$X$121,$X42,$C$22:$C$121,C42)*Z42</f>
        <v>0</v>
      </c>
      <c r="BV42" s="98">
        <f>SUMIFS($AY$22:AY$121,$AA$22:$AA$121,$AA42,$C$22:$C$121,C42)*AC42</f>
        <v>0</v>
      </c>
      <c r="BW42" s="98">
        <f>SUMIFS($AY$22:AY$121,$AD$22:$AD$121,$AD42,$C$22:$C$121,C42)*AF42</f>
        <v>0</v>
      </c>
      <c r="BX42" s="98">
        <f>SUMIFS($AY$22:AY$121,$AG$22:$AG$121,$AG42,$C$22:$C$121,C42)*AI42</f>
        <v>0</v>
      </c>
      <c r="BY42" s="98">
        <f>SUMIFS($AY$22:AY$121,$AJ$22:$AJ$121,$AJ42,$C$22:$C$121,C42)*AL42</f>
        <v>0</v>
      </c>
      <c r="BZ42" s="98">
        <f>SUMIFS($AY$22:AY$121,$AM$22:$AM$121,$AM42,$C$22:$C$121,C42)*AO42</f>
        <v>0</v>
      </c>
      <c r="CA42" s="98">
        <f>SUMIFS($AY$22:AY$121,$AP$22:$AP$121,$AP42,$C$22:$C$121,C42)*AR42</f>
        <v>0</v>
      </c>
      <c r="CB42" s="49"/>
      <c r="CC42" s="38"/>
      <c r="CW42" s="29"/>
    </row>
    <row r="43" spans="1:101" ht="21.9" customHeight="1" outlineLevel="1" x14ac:dyDescent="0.3">
      <c r="A43" s="15"/>
      <c r="B43" s="17"/>
      <c r="C43" s="81">
        <v>22</v>
      </c>
      <c r="D43" s="186" t="s">
        <v>71</v>
      </c>
      <c r="E43" s="187"/>
      <c r="F43" s="82" t="str">
        <f t="shared" si="9"/>
        <v/>
      </c>
      <c r="G43" s="173"/>
      <c r="H43" s="82"/>
      <c r="I43" s="188"/>
      <c r="J43" s="189"/>
      <c r="K43" s="83" t="str">
        <f t="shared" si="0"/>
        <v/>
      </c>
      <c r="L43" s="188"/>
      <c r="M43" s="82" t="str">
        <f t="shared" si="10"/>
        <v/>
      </c>
      <c r="N43" s="174" t="str">
        <f t="shared" si="1"/>
        <v/>
      </c>
      <c r="O43" s="190"/>
      <c r="P43" s="84" t="str">
        <f t="shared" si="11"/>
        <v/>
      </c>
      <c r="Q43" s="85">
        <f t="shared" si="12"/>
        <v>0</v>
      </c>
      <c r="R43" s="190"/>
      <c r="S43" s="84" t="str">
        <f t="shared" si="13"/>
        <v/>
      </c>
      <c r="T43" s="85">
        <f t="shared" si="14"/>
        <v>0</v>
      </c>
      <c r="U43" s="190"/>
      <c r="V43" s="84" t="str">
        <f t="shared" si="15"/>
        <v/>
      </c>
      <c r="W43" s="85">
        <f t="shared" si="16"/>
        <v>0</v>
      </c>
      <c r="X43" s="190"/>
      <c r="Y43" s="84" t="str">
        <f t="shared" si="17"/>
        <v/>
      </c>
      <c r="Z43" s="85">
        <f t="shared" si="18"/>
        <v>0</v>
      </c>
      <c r="AA43" s="190"/>
      <c r="AB43" s="84" t="str">
        <f t="shared" si="2"/>
        <v/>
      </c>
      <c r="AC43" s="85">
        <f t="shared" si="19"/>
        <v>0</v>
      </c>
      <c r="AD43" s="192"/>
      <c r="AE43" s="84" t="str">
        <f t="shared" si="3"/>
        <v/>
      </c>
      <c r="AF43" s="85">
        <f t="shared" si="20"/>
        <v>0</v>
      </c>
      <c r="AG43" s="192"/>
      <c r="AH43" s="84" t="str">
        <f t="shared" si="4"/>
        <v/>
      </c>
      <c r="AI43" s="85">
        <f t="shared" si="21"/>
        <v>0</v>
      </c>
      <c r="AJ43" s="192"/>
      <c r="AK43" s="84" t="str">
        <f t="shared" si="5"/>
        <v/>
      </c>
      <c r="AL43" s="85">
        <f t="shared" si="22"/>
        <v>0</v>
      </c>
      <c r="AM43" s="192"/>
      <c r="AN43" s="84" t="str">
        <f t="shared" si="6"/>
        <v/>
      </c>
      <c r="AO43" s="85">
        <f t="shared" si="23"/>
        <v>0</v>
      </c>
      <c r="AP43" s="192"/>
      <c r="AQ43" s="84" t="str">
        <f t="shared" si="7"/>
        <v/>
      </c>
      <c r="AR43" s="86">
        <f t="shared" si="24"/>
        <v>0</v>
      </c>
      <c r="AS43" s="87">
        <f t="shared" si="25"/>
        <v>0</v>
      </c>
      <c r="AT43" s="88" t="str">
        <f t="shared" si="26"/>
        <v/>
      </c>
      <c r="AU43" s="89" t="str">
        <f t="shared" si="44"/>
        <v/>
      </c>
      <c r="AV43" s="89"/>
      <c r="AW43" s="99" t="str">
        <f t="shared" si="28"/>
        <v>-</v>
      </c>
      <c r="AX43" s="89"/>
      <c r="AY43" s="91">
        <f t="shared" si="29"/>
        <v>0</v>
      </c>
      <c r="AZ43" s="91">
        <f t="shared" si="30"/>
        <v>0</v>
      </c>
      <c r="BA43" s="91">
        <f t="shared" si="31"/>
        <v>0</v>
      </c>
      <c r="BB43" s="92" t="str">
        <f t="shared" si="32"/>
        <v/>
      </c>
      <c r="BC43" s="100"/>
      <c r="BD43" s="31"/>
      <c r="BE43" s="31"/>
      <c r="BF43" s="101"/>
      <c r="BG43" s="93">
        <f t="shared" si="33"/>
        <v>0</v>
      </c>
      <c r="BH43" s="94">
        <f t="shared" si="34"/>
        <v>0</v>
      </c>
      <c r="BI43" s="95" t="str">
        <f t="shared" si="35"/>
        <v>-</v>
      </c>
      <c r="BJ43" s="95" t="e">
        <f t="shared" si="36"/>
        <v>#N/A</v>
      </c>
      <c r="BK43" s="95">
        <f t="shared" si="37"/>
        <v>0</v>
      </c>
      <c r="BL43" s="96">
        <f t="shared" si="43"/>
        <v>0</v>
      </c>
      <c r="BM43" s="97">
        <f t="shared" si="39"/>
        <v>0</v>
      </c>
      <c r="BN43" s="97">
        <f t="shared" si="40"/>
        <v>0</v>
      </c>
      <c r="BO43" s="97">
        <f t="shared" si="8"/>
        <v>0</v>
      </c>
      <c r="BP43" s="97">
        <f t="shared" si="41"/>
        <v>0</v>
      </c>
      <c r="BQ43" s="97">
        <f t="shared" si="42"/>
        <v>0</v>
      </c>
      <c r="BR43" s="98">
        <f>SUMIFS(AY$22:$AY$121,$O$22:$O$121,$O43,$C$22:$C$121,C43)*Q43</f>
        <v>0</v>
      </c>
      <c r="BS43" s="98">
        <f>SUMIFS($AY$22:AY$121,$R$22:$R$121,$R43,$C$22:$C$121,C43)*T43</f>
        <v>0</v>
      </c>
      <c r="BT43" s="98">
        <f>SUMIFS($AY$22:AY$121,$U$22:$U$121,$U43,$C$22:$C$121,C43)*W43</f>
        <v>0</v>
      </c>
      <c r="BU43" s="98">
        <f>SUMIFS($AY$22:AY$121,$X$22:$X$121,$X43,$C$22:$C$121,C43)*Z43</f>
        <v>0</v>
      </c>
      <c r="BV43" s="98">
        <f>SUMIFS($AY$22:AY$121,$AA$22:$AA$121,$AA43,$C$22:$C$121,C43)*AC43</f>
        <v>0</v>
      </c>
      <c r="BW43" s="98">
        <f>SUMIFS($AY$22:AY$121,$AD$22:$AD$121,$AD43,$C$22:$C$121,C43)*AF43</f>
        <v>0</v>
      </c>
      <c r="BX43" s="98">
        <f>SUMIFS($AY$22:AY$121,$AG$22:$AG$121,$AG43,$C$22:$C$121,C43)*AI43</f>
        <v>0</v>
      </c>
      <c r="BY43" s="98">
        <f>SUMIFS($AY$22:AY$121,$AJ$22:$AJ$121,$AJ43,$C$22:$C$121,C43)*AL43</f>
        <v>0</v>
      </c>
      <c r="BZ43" s="98">
        <f>SUMIFS($AY$22:AY$121,$AM$22:$AM$121,$AM43,$C$22:$C$121,C43)*AO43</f>
        <v>0</v>
      </c>
      <c r="CA43" s="98">
        <f>SUMIFS($AY$22:AY$121,$AP$22:$AP$121,$AP43,$C$22:$C$121,C43)*AR43</f>
        <v>0</v>
      </c>
      <c r="CB43" s="49"/>
      <c r="CW43" s="29"/>
    </row>
    <row r="44" spans="1:101" ht="21.9" customHeight="1" outlineLevel="1" x14ac:dyDescent="0.3">
      <c r="A44" s="15"/>
      <c r="B44" s="17"/>
      <c r="C44" s="81">
        <v>23</v>
      </c>
      <c r="D44" s="186" t="s">
        <v>71</v>
      </c>
      <c r="E44" s="187"/>
      <c r="F44" s="82" t="str">
        <f t="shared" si="9"/>
        <v/>
      </c>
      <c r="G44" s="173"/>
      <c r="H44" s="82"/>
      <c r="I44" s="188"/>
      <c r="J44" s="189"/>
      <c r="K44" s="83" t="str">
        <f t="shared" si="0"/>
        <v/>
      </c>
      <c r="L44" s="188"/>
      <c r="M44" s="82" t="str">
        <f t="shared" si="10"/>
        <v/>
      </c>
      <c r="N44" s="174" t="str">
        <f t="shared" si="1"/>
        <v/>
      </c>
      <c r="O44" s="190"/>
      <c r="P44" s="84" t="str">
        <f t="shared" si="11"/>
        <v/>
      </c>
      <c r="Q44" s="85">
        <f t="shared" si="12"/>
        <v>0</v>
      </c>
      <c r="R44" s="190"/>
      <c r="S44" s="84" t="str">
        <f t="shared" si="13"/>
        <v/>
      </c>
      <c r="T44" s="85">
        <f t="shared" si="14"/>
        <v>0</v>
      </c>
      <c r="U44" s="190"/>
      <c r="V44" s="84" t="str">
        <f t="shared" si="15"/>
        <v/>
      </c>
      <c r="W44" s="85">
        <f t="shared" si="16"/>
        <v>0</v>
      </c>
      <c r="X44" s="190"/>
      <c r="Y44" s="84" t="str">
        <f t="shared" si="17"/>
        <v/>
      </c>
      <c r="Z44" s="85">
        <f t="shared" si="18"/>
        <v>0</v>
      </c>
      <c r="AA44" s="190"/>
      <c r="AB44" s="84" t="str">
        <f t="shared" si="2"/>
        <v/>
      </c>
      <c r="AC44" s="85">
        <f t="shared" si="19"/>
        <v>0</v>
      </c>
      <c r="AD44" s="192"/>
      <c r="AE44" s="84" t="str">
        <f t="shared" si="3"/>
        <v/>
      </c>
      <c r="AF44" s="85">
        <f t="shared" si="20"/>
        <v>0</v>
      </c>
      <c r="AG44" s="192"/>
      <c r="AH44" s="84" t="str">
        <f t="shared" si="4"/>
        <v/>
      </c>
      <c r="AI44" s="85">
        <f t="shared" si="21"/>
        <v>0</v>
      </c>
      <c r="AJ44" s="192"/>
      <c r="AK44" s="84" t="str">
        <f t="shared" si="5"/>
        <v/>
      </c>
      <c r="AL44" s="85">
        <f t="shared" si="22"/>
        <v>0</v>
      </c>
      <c r="AM44" s="192"/>
      <c r="AN44" s="84" t="str">
        <f t="shared" si="6"/>
        <v/>
      </c>
      <c r="AO44" s="85">
        <f t="shared" si="23"/>
        <v>0</v>
      </c>
      <c r="AP44" s="192"/>
      <c r="AQ44" s="84" t="str">
        <f t="shared" si="7"/>
        <v/>
      </c>
      <c r="AR44" s="86">
        <f t="shared" si="24"/>
        <v>0</v>
      </c>
      <c r="AS44" s="87">
        <f t="shared" si="25"/>
        <v>0</v>
      </c>
      <c r="AT44" s="88" t="str">
        <f t="shared" si="26"/>
        <v/>
      </c>
      <c r="AU44" s="89" t="str">
        <f t="shared" si="44"/>
        <v/>
      </c>
      <c r="AV44" s="89"/>
      <c r="AW44" s="99" t="str">
        <f t="shared" si="28"/>
        <v>-</v>
      </c>
      <c r="AX44" s="89"/>
      <c r="AY44" s="91">
        <f t="shared" si="29"/>
        <v>0</v>
      </c>
      <c r="AZ44" s="91">
        <f t="shared" si="30"/>
        <v>0</v>
      </c>
      <c r="BA44" s="91">
        <f t="shared" si="31"/>
        <v>0</v>
      </c>
      <c r="BB44" s="92" t="str">
        <f t="shared" si="32"/>
        <v/>
      </c>
      <c r="BC44" s="100"/>
      <c r="BD44" s="31"/>
      <c r="BE44" s="31"/>
      <c r="BF44" s="101"/>
      <c r="BG44" s="93">
        <f t="shared" si="33"/>
        <v>0</v>
      </c>
      <c r="BH44" s="94">
        <f t="shared" si="34"/>
        <v>0</v>
      </c>
      <c r="BI44" s="95" t="str">
        <f t="shared" si="35"/>
        <v>-</v>
      </c>
      <c r="BJ44" s="95" t="e">
        <f t="shared" si="36"/>
        <v>#N/A</v>
      </c>
      <c r="BK44" s="95">
        <f t="shared" si="37"/>
        <v>0</v>
      </c>
      <c r="BL44" s="96">
        <f t="shared" si="43"/>
        <v>0</v>
      </c>
      <c r="BM44" s="97">
        <f t="shared" si="39"/>
        <v>0</v>
      </c>
      <c r="BN44" s="97">
        <f t="shared" si="40"/>
        <v>0</v>
      </c>
      <c r="BO44" s="97">
        <f t="shared" si="8"/>
        <v>0</v>
      </c>
      <c r="BP44" s="97">
        <f t="shared" si="41"/>
        <v>0</v>
      </c>
      <c r="BQ44" s="97">
        <f t="shared" si="42"/>
        <v>0</v>
      </c>
      <c r="BR44" s="98">
        <f>SUMIFS(AY$22:$AY$121,$O$22:$O$121,$O44,$C$22:$C$121,C44)*Q44</f>
        <v>0</v>
      </c>
      <c r="BS44" s="98">
        <f>SUMIFS($AY$22:AY$121,$R$22:$R$121,$R44,$C$22:$C$121,C44)*T44</f>
        <v>0</v>
      </c>
      <c r="BT44" s="98">
        <f>SUMIFS($AY$22:AY$121,$U$22:$U$121,$U44,$C$22:$C$121,C44)*W44</f>
        <v>0</v>
      </c>
      <c r="BU44" s="98">
        <f>SUMIFS($AY$22:AY$121,$X$22:$X$121,$X44,$C$22:$C$121,C44)*Z44</f>
        <v>0</v>
      </c>
      <c r="BV44" s="98">
        <f>SUMIFS($AY$22:AY$121,$AA$22:$AA$121,$AA44,$C$22:$C$121,C44)*AC44</f>
        <v>0</v>
      </c>
      <c r="BW44" s="98">
        <f>SUMIFS($AY$22:AY$121,$AD$22:$AD$121,$AD44,$C$22:$C$121,C44)*AF44</f>
        <v>0</v>
      </c>
      <c r="BX44" s="98">
        <f>SUMIFS($AY$22:AY$121,$AG$22:$AG$121,$AG44,$C$22:$C$121,C44)*AI44</f>
        <v>0</v>
      </c>
      <c r="BY44" s="98">
        <f>SUMIFS($AY$22:AY$121,$AJ$22:$AJ$121,$AJ44,$C$22:$C$121,C44)*AL44</f>
        <v>0</v>
      </c>
      <c r="BZ44" s="98">
        <f>SUMIFS($AY$22:AY$121,$AM$22:$AM$121,$AM44,$C$22:$C$121,C44)*AO44</f>
        <v>0</v>
      </c>
      <c r="CA44" s="98">
        <f>SUMIFS($AY$22:AY$121,$AP$22:$AP$121,$AP44,$C$22:$C$121,C44)*AR44</f>
        <v>0</v>
      </c>
      <c r="CB44" s="49"/>
      <c r="CC44" s="38"/>
      <c r="CW44" s="29"/>
    </row>
    <row r="45" spans="1:101" ht="21.9" customHeight="1" outlineLevel="1" x14ac:dyDescent="0.3">
      <c r="A45" s="15"/>
      <c r="B45" s="17"/>
      <c r="C45" s="81">
        <v>24</v>
      </c>
      <c r="D45" s="186" t="s">
        <v>71</v>
      </c>
      <c r="E45" s="187"/>
      <c r="F45" s="82" t="str">
        <f t="shared" si="9"/>
        <v/>
      </c>
      <c r="G45" s="173"/>
      <c r="H45" s="82"/>
      <c r="I45" s="188"/>
      <c r="J45" s="189"/>
      <c r="K45" s="83" t="str">
        <f t="shared" si="0"/>
        <v/>
      </c>
      <c r="L45" s="188"/>
      <c r="M45" s="82" t="str">
        <f t="shared" si="10"/>
        <v/>
      </c>
      <c r="N45" s="174" t="str">
        <f t="shared" si="1"/>
        <v/>
      </c>
      <c r="O45" s="190"/>
      <c r="P45" s="84" t="str">
        <f t="shared" si="11"/>
        <v/>
      </c>
      <c r="Q45" s="85">
        <f t="shared" si="12"/>
        <v>0</v>
      </c>
      <c r="R45" s="190"/>
      <c r="S45" s="84" t="str">
        <f t="shared" si="13"/>
        <v/>
      </c>
      <c r="T45" s="85">
        <f t="shared" si="14"/>
        <v>0</v>
      </c>
      <c r="U45" s="190"/>
      <c r="V45" s="84" t="str">
        <f t="shared" si="15"/>
        <v/>
      </c>
      <c r="W45" s="85">
        <f t="shared" si="16"/>
        <v>0</v>
      </c>
      <c r="X45" s="190"/>
      <c r="Y45" s="84" t="str">
        <f t="shared" si="17"/>
        <v/>
      </c>
      <c r="Z45" s="85">
        <f t="shared" si="18"/>
        <v>0</v>
      </c>
      <c r="AA45" s="190"/>
      <c r="AB45" s="84" t="str">
        <f t="shared" si="2"/>
        <v/>
      </c>
      <c r="AC45" s="85">
        <f t="shared" si="19"/>
        <v>0</v>
      </c>
      <c r="AD45" s="192"/>
      <c r="AE45" s="84" t="str">
        <f t="shared" si="3"/>
        <v/>
      </c>
      <c r="AF45" s="85">
        <f t="shared" si="20"/>
        <v>0</v>
      </c>
      <c r="AG45" s="192"/>
      <c r="AH45" s="84" t="str">
        <f t="shared" si="4"/>
        <v/>
      </c>
      <c r="AI45" s="85">
        <f t="shared" si="21"/>
        <v>0</v>
      </c>
      <c r="AJ45" s="192"/>
      <c r="AK45" s="84" t="str">
        <f t="shared" si="5"/>
        <v/>
      </c>
      <c r="AL45" s="85">
        <f t="shared" si="22"/>
        <v>0</v>
      </c>
      <c r="AM45" s="192"/>
      <c r="AN45" s="84" t="str">
        <f t="shared" si="6"/>
        <v/>
      </c>
      <c r="AO45" s="85">
        <f t="shared" si="23"/>
        <v>0</v>
      </c>
      <c r="AP45" s="192"/>
      <c r="AQ45" s="84" t="str">
        <f t="shared" si="7"/>
        <v/>
      </c>
      <c r="AR45" s="86">
        <f t="shared" si="24"/>
        <v>0</v>
      </c>
      <c r="AS45" s="87">
        <f t="shared" si="25"/>
        <v>0</v>
      </c>
      <c r="AT45" s="88" t="str">
        <f t="shared" si="26"/>
        <v/>
      </c>
      <c r="AU45" s="89" t="str">
        <f t="shared" si="44"/>
        <v/>
      </c>
      <c r="AV45" s="89"/>
      <c r="AW45" s="99" t="str">
        <f t="shared" si="28"/>
        <v>-</v>
      </c>
      <c r="AX45" s="89"/>
      <c r="AY45" s="91">
        <f t="shared" si="29"/>
        <v>0</v>
      </c>
      <c r="AZ45" s="91">
        <f t="shared" si="30"/>
        <v>0</v>
      </c>
      <c r="BA45" s="91">
        <f t="shared" si="31"/>
        <v>0</v>
      </c>
      <c r="BB45" s="92" t="str">
        <f t="shared" si="32"/>
        <v/>
      </c>
      <c r="BC45" s="100"/>
      <c r="BD45" s="31"/>
      <c r="BE45" s="31"/>
      <c r="BF45" s="101"/>
      <c r="BG45" s="93">
        <f t="shared" si="33"/>
        <v>0</v>
      </c>
      <c r="BH45" s="94">
        <f t="shared" si="34"/>
        <v>0</v>
      </c>
      <c r="BI45" s="95" t="str">
        <f t="shared" si="35"/>
        <v>-</v>
      </c>
      <c r="BJ45" s="95" t="e">
        <f t="shared" si="36"/>
        <v>#N/A</v>
      </c>
      <c r="BK45" s="95">
        <f t="shared" si="37"/>
        <v>0</v>
      </c>
      <c r="BL45" s="96">
        <f t="shared" si="43"/>
        <v>0</v>
      </c>
      <c r="BM45" s="97">
        <f t="shared" si="39"/>
        <v>0</v>
      </c>
      <c r="BN45" s="97">
        <f t="shared" si="40"/>
        <v>0</v>
      </c>
      <c r="BO45" s="97">
        <f t="shared" si="8"/>
        <v>0</v>
      </c>
      <c r="BP45" s="97">
        <f t="shared" si="41"/>
        <v>0</v>
      </c>
      <c r="BQ45" s="97">
        <f t="shared" si="42"/>
        <v>0</v>
      </c>
      <c r="BR45" s="98">
        <f>SUMIFS(AY$22:$AY$121,$O$22:$O$121,$O45,$C$22:$C$121,C45)*Q45</f>
        <v>0</v>
      </c>
      <c r="BS45" s="98">
        <f>SUMIFS($AY$22:AY$121,$R$22:$R$121,$R45,$C$22:$C$121,C45)*T45</f>
        <v>0</v>
      </c>
      <c r="BT45" s="98">
        <f>SUMIFS($AY$22:AY$121,$U$22:$U$121,$U45,$C$22:$C$121,C45)*W45</f>
        <v>0</v>
      </c>
      <c r="BU45" s="98">
        <f>SUMIFS($AY$22:AY$121,$X$22:$X$121,$X45,$C$22:$C$121,C45)*Z45</f>
        <v>0</v>
      </c>
      <c r="BV45" s="98">
        <f>SUMIFS($AY$22:AY$121,$AA$22:$AA$121,$AA45,$C$22:$C$121,C45)*AC45</f>
        <v>0</v>
      </c>
      <c r="BW45" s="98">
        <f>SUMIFS($AY$22:AY$121,$AD$22:$AD$121,$AD45,$C$22:$C$121,C45)*AF45</f>
        <v>0</v>
      </c>
      <c r="BX45" s="98">
        <f>SUMIFS($AY$22:AY$121,$AG$22:$AG$121,$AG45,$C$22:$C$121,C45)*AI45</f>
        <v>0</v>
      </c>
      <c r="BY45" s="98">
        <f>SUMIFS($AY$22:AY$121,$AJ$22:$AJ$121,$AJ45,$C$22:$C$121,C45)*AL45</f>
        <v>0</v>
      </c>
      <c r="BZ45" s="98">
        <f>SUMIFS($AY$22:AY$121,$AM$22:$AM$121,$AM45,$C$22:$C$121,C45)*AO45</f>
        <v>0</v>
      </c>
      <c r="CA45" s="98">
        <f>SUMIFS($AY$22:AY$121,$AP$22:$AP$121,$AP45,$C$22:$C$121,C45)*AR45</f>
        <v>0</v>
      </c>
      <c r="CB45" s="49"/>
      <c r="CC45" s="38"/>
      <c r="CW45" s="29"/>
    </row>
    <row r="46" spans="1:101" ht="21.9" customHeight="1" outlineLevel="1" x14ac:dyDescent="0.3">
      <c r="A46" s="15"/>
      <c r="B46" s="17"/>
      <c r="C46" s="81">
        <v>25</v>
      </c>
      <c r="D46" s="186" t="s">
        <v>71</v>
      </c>
      <c r="E46" s="187"/>
      <c r="F46" s="82" t="str">
        <f t="shared" si="9"/>
        <v/>
      </c>
      <c r="G46" s="173"/>
      <c r="H46" s="82"/>
      <c r="I46" s="188"/>
      <c r="J46" s="189"/>
      <c r="K46" s="83" t="str">
        <f t="shared" si="0"/>
        <v/>
      </c>
      <c r="L46" s="188"/>
      <c r="M46" s="82" t="str">
        <f t="shared" si="10"/>
        <v/>
      </c>
      <c r="N46" s="174" t="str">
        <f t="shared" si="1"/>
        <v/>
      </c>
      <c r="O46" s="190"/>
      <c r="P46" s="84" t="str">
        <f t="shared" si="11"/>
        <v/>
      </c>
      <c r="Q46" s="85">
        <f t="shared" si="12"/>
        <v>0</v>
      </c>
      <c r="R46" s="190"/>
      <c r="S46" s="84" t="str">
        <f t="shared" si="13"/>
        <v/>
      </c>
      <c r="T46" s="85">
        <f t="shared" si="14"/>
        <v>0</v>
      </c>
      <c r="U46" s="190"/>
      <c r="V46" s="84" t="str">
        <f t="shared" si="15"/>
        <v/>
      </c>
      <c r="W46" s="85">
        <f t="shared" si="16"/>
        <v>0</v>
      </c>
      <c r="X46" s="190"/>
      <c r="Y46" s="84" t="str">
        <f t="shared" si="17"/>
        <v/>
      </c>
      <c r="Z46" s="85">
        <f t="shared" si="18"/>
        <v>0</v>
      </c>
      <c r="AA46" s="190"/>
      <c r="AB46" s="84" t="str">
        <f t="shared" si="2"/>
        <v/>
      </c>
      <c r="AC46" s="85">
        <f t="shared" si="19"/>
        <v>0</v>
      </c>
      <c r="AD46" s="192"/>
      <c r="AE46" s="84" t="str">
        <f t="shared" si="3"/>
        <v/>
      </c>
      <c r="AF46" s="85">
        <f t="shared" si="20"/>
        <v>0</v>
      </c>
      <c r="AG46" s="192"/>
      <c r="AH46" s="84" t="str">
        <f t="shared" si="4"/>
        <v/>
      </c>
      <c r="AI46" s="85">
        <f t="shared" si="21"/>
        <v>0</v>
      </c>
      <c r="AJ46" s="192"/>
      <c r="AK46" s="84" t="str">
        <f t="shared" si="5"/>
        <v/>
      </c>
      <c r="AL46" s="85">
        <f t="shared" si="22"/>
        <v>0</v>
      </c>
      <c r="AM46" s="192"/>
      <c r="AN46" s="84" t="str">
        <f t="shared" si="6"/>
        <v/>
      </c>
      <c r="AO46" s="85">
        <f t="shared" si="23"/>
        <v>0</v>
      </c>
      <c r="AP46" s="192"/>
      <c r="AQ46" s="84" t="str">
        <f t="shared" si="7"/>
        <v/>
      </c>
      <c r="AR46" s="86">
        <f t="shared" si="24"/>
        <v>0</v>
      </c>
      <c r="AS46" s="87">
        <f t="shared" si="25"/>
        <v>0</v>
      </c>
      <c r="AT46" s="88" t="str">
        <f t="shared" si="26"/>
        <v/>
      </c>
      <c r="AU46" s="89" t="str">
        <f t="shared" si="44"/>
        <v/>
      </c>
      <c r="AV46" s="89"/>
      <c r="AW46" s="99" t="str">
        <f t="shared" si="28"/>
        <v>-</v>
      </c>
      <c r="AX46" s="89"/>
      <c r="AY46" s="91">
        <f t="shared" si="29"/>
        <v>0</v>
      </c>
      <c r="AZ46" s="91">
        <f t="shared" si="30"/>
        <v>0</v>
      </c>
      <c r="BA46" s="91">
        <f t="shared" si="31"/>
        <v>0</v>
      </c>
      <c r="BB46" s="92" t="str">
        <f t="shared" si="32"/>
        <v/>
      </c>
      <c r="BC46" s="100"/>
      <c r="BD46" s="31"/>
      <c r="BE46" s="31"/>
      <c r="BF46" s="101"/>
      <c r="BG46" s="93">
        <f t="shared" si="33"/>
        <v>0</v>
      </c>
      <c r="BH46" s="94">
        <f t="shared" si="34"/>
        <v>0</v>
      </c>
      <c r="BI46" s="95" t="str">
        <f t="shared" si="35"/>
        <v>-</v>
      </c>
      <c r="BJ46" s="95" t="e">
        <f t="shared" si="36"/>
        <v>#N/A</v>
      </c>
      <c r="BK46" s="95">
        <f t="shared" si="37"/>
        <v>0</v>
      </c>
      <c r="BL46" s="96">
        <f t="shared" si="43"/>
        <v>0</v>
      </c>
      <c r="BM46" s="97">
        <f t="shared" si="39"/>
        <v>0</v>
      </c>
      <c r="BN46" s="97">
        <f t="shared" si="40"/>
        <v>0</v>
      </c>
      <c r="BO46" s="97">
        <f t="shared" si="8"/>
        <v>0</v>
      </c>
      <c r="BP46" s="97">
        <f t="shared" si="41"/>
        <v>0</v>
      </c>
      <c r="BQ46" s="97">
        <f t="shared" si="42"/>
        <v>0</v>
      </c>
      <c r="BR46" s="98">
        <f>SUMIFS(AY$22:$AY$121,$O$22:$O$121,$O46,$C$22:$C$121,C46)*Q46</f>
        <v>0</v>
      </c>
      <c r="BS46" s="98">
        <f>SUMIFS($AY$22:AY$121,$R$22:$R$121,$R46,$C$22:$C$121,C46)*T46</f>
        <v>0</v>
      </c>
      <c r="BT46" s="98">
        <f>SUMIFS($AY$22:AY$121,$U$22:$U$121,$U46,$C$22:$C$121,C46)*W46</f>
        <v>0</v>
      </c>
      <c r="BU46" s="98">
        <f>SUMIFS($AY$22:AY$121,$X$22:$X$121,$X46,$C$22:$C$121,C46)*Z46</f>
        <v>0</v>
      </c>
      <c r="BV46" s="98">
        <f>SUMIFS($AY$22:AY$121,$AA$22:$AA$121,$AA46,$C$22:$C$121,C46)*AC46</f>
        <v>0</v>
      </c>
      <c r="BW46" s="98">
        <f>SUMIFS($AY$22:AY$121,$AD$22:$AD$121,$AD46,$C$22:$C$121,C46)*AF46</f>
        <v>0</v>
      </c>
      <c r="BX46" s="98">
        <f>SUMIFS($AY$22:AY$121,$AG$22:$AG$121,$AG46,$C$22:$C$121,C46)*AI46</f>
        <v>0</v>
      </c>
      <c r="BY46" s="98">
        <f>SUMIFS($AY$22:AY$121,$AJ$22:$AJ$121,$AJ46,$C$22:$C$121,C46)*AL46</f>
        <v>0</v>
      </c>
      <c r="BZ46" s="98">
        <f>SUMIFS($AY$22:AY$121,$AM$22:$AM$121,$AM46,$C$22:$C$121,C46)*AO46</f>
        <v>0</v>
      </c>
      <c r="CA46" s="98">
        <f>SUMIFS($AY$22:AY$121,$AP$22:$AP$121,$AP46,$C$22:$C$121,C46)*AR46</f>
        <v>0</v>
      </c>
      <c r="CB46" s="49"/>
      <c r="CW46" s="29"/>
    </row>
    <row r="47" spans="1:101" ht="21.9" customHeight="1" outlineLevel="1" x14ac:dyDescent="0.3">
      <c r="A47" s="15"/>
      <c r="B47" s="17"/>
      <c r="C47" s="81">
        <v>26</v>
      </c>
      <c r="D47" s="186" t="s">
        <v>71</v>
      </c>
      <c r="E47" s="187"/>
      <c r="F47" s="82" t="str">
        <f t="shared" si="9"/>
        <v/>
      </c>
      <c r="G47" s="173"/>
      <c r="H47" s="82"/>
      <c r="I47" s="188"/>
      <c r="J47" s="189"/>
      <c r="K47" s="83" t="str">
        <f t="shared" si="0"/>
        <v/>
      </c>
      <c r="L47" s="188"/>
      <c r="M47" s="82" t="str">
        <f t="shared" si="10"/>
        <v/>
      </c>
      <c r="N47" s="174" t="str">
        <f t="shared" si="1"/>
        <v/>
      </c>
      <c r="O47" s="190"/>
      <c r="P47" s="84" t="str">
        <f t="shared" si="11"/>
        <v/>
      </c>
      <c r="Q47" s="85">
        <f t="shared" si="12"/>
        <v>0</v>
      </c>
      <c r="R47" s="190"/>
      <c r="S47" s="84" t="str">
        <f t="shared" si="13"/>
        <v/>
      </c>
      <c r="T47" s="85">
        <f t="shared" si="14"/>
        <v>0</v>
      </c>
      <c r="U47" s="190"/>
      <c r="V47" s="84" t="str">
        <f t="shared" si="15"/>
        <v/>
      </c>
      <c r="W47" s="85">
        <f t="shared" si="16"/>
        <v>0</v>
      </c>
      <c r="X47" s="190"/>
      <c r="Y47" s="84" t="str">
        <f t="shared" si="17"/>
        <v/>
      </c>
      <c r="Z47" s="85">
        <f t="shared" si="18"/>
        <v>0</v>
      </c>
      <c r="AA47" s="190"/>
      <c r="AB47" s="84" t="str">
        <f t="shared" si="2"/>
        <v/>
      </c>
      <c r="AC47" s="85">
        <f t="shared" si="19"/>
        <v>0</v>
      </c>
      <c r="AD47" s="192"/>
      <c r="AE47" s="84" t="str">
        <f t="shared" si="3"/>
        <v/>
      </c>
      <c r="AF47" s="85">
        <f t="shared" si="20"/>
        <v>0</v>
      </c>
      <c r="AG47" s="192"/>
      <c r="AH47" s="84" t="str">
        <f t="shared" si="4"/>
        <v/>
      </c>
      <c r="AI47" s="85">
        <f t="shared" si="21"/>
        <v>0</v>
      </c>
      <c r="AJ47" s="192"/>
      <c r="AK47" s="84" t="str">
        <f t="shared" si="5"/>
        <v/>
      </c>
      <c r="AL47" s="85">
        <f t="shared" si="22"/>
        <v>0</v>
      </c>
      <c r="AM47" s="192"/>
      <c r="AN47" s="84" t="str">
        <f t="shared" si="6"/>
        <v/>
      </c>
      <c r="AO47" s="85">
        <f t="shared" si="23"/>
        <v>0</v>
      </c>
      <c r="AP47" s="192"/>
      <c r="AQ47" s="84" t="str">
        <f t="shared" si="7"/>
        <v/>
      </c>
      <c r="AR47" s="86">
        <f t="shared" si="24"/>
        <v>0</v>
      </c>
      <c r="AS47" s="87">
        <f t="shared" si="25"/>
        <v>0</v>
      </c>
      <c r="AT47" s="88" t="str">
        <f t="shared" si="26"/>
        <v/>
      </c>
      <c r="AU47" s="89" t="str">
        <f t="shared" si="44"/>
        <v/>
      </c>
      <c r="AV47" s="89"/>
      <c r="AW47" s="99" t="str">
        <f t="shared" si="28"/>
        <v>-</v>
      </c>
      <c r="AX47" s="89"/>
      <c r="AY47" s="91">
        <f t="shared" si="29"/>
        <v>0</v>
      </c>
      <c r="AZ47" s="91">
        <f t="shared" si="30"/>
        <v>0</v>
      </c>
      <c r="BA47" s="91">
        <f t="shared" si="31"/>
        <v>0</v>
      </c>
      <c r="BB47" s="92" t="str">
        <f t="shared" si="32"/>
        <v/>
      </c>
      <c r="BC47" s="100"/>
      <c r="BD47" s="31"/>
      <c r="BE47" s="31"/>
      <c r="BF47" s="101"/>
      <c r="BG47" s="93">
        <f t="shared" si="33"/>
        <v>0</v>
      </c>
      <c r="BH47" s="94">
        <f t="shared" si="34"/>
        <v>0</v>
      </c>
      <c r="BI47" s="95" t="str">
        <f t="shared" si="35"/>
        <v>-</v>
      </c>
      <c r="BJ47" s="95" t="e">
        <f t="shared" si="36"/>
        <v>#N/A</v>
      </c>
      <c r="BK47" s="95">
        <f t="shared" si="37"/>
        <v>0</v>
      </c>
      <c r="BL47" s="96">
        <f t="shared" si="43"/>
        <v>0</v>
      </c>
      <c r="BM47" s="97">
        <f t="shared" si="39"/>
        <v>0</v>
      </c>
      <c r="BN47" s="97">
        <f t="shared" si="40"/>
        <v>0</v>
      </c>
      <c r="BO47" s="97">
        <f t="shared" si="8"/>
        <v>0</v>
      </c>
      <c r="BP47" s="97">
        <f t="shared" si="41"/>
        <v>0</v>
      </c>
      <c r="BQ47" s="97">
        <f t="shared" si="42"/>
        <v>0</v>
      </c>
      <c r="BR47" s="98">
        <f>SUMIFS(AY$22:$AY$121,$O$22:$O$121,$O47,$C$22:$C$121,C47)*Q47</f>
        <v>0</v>
      </c>
      <c r="BS47" s="98">
        <f>SUMIFS($AY$22:AY$121,$R$22:$R$121,$R47,$C$22:$C$121,C47)*T47</f>
        <v>0</v>
      </c>
      <c r="BT47" s="98">
        <f>SUMIFS($AY$22:AY$121,$U$22:$U$121,$U47,$C$22:$C$121,C47)*W47</f>
        <v>0</v>
      </c>
      <c r="BU47" s="98">
        <f>SUMIFS($AY$22:AY$121,$X$22:$X$121,$X47,$C$22:$C$121,C47)*Z47</f>
        <v>0</v>
      </c>
      <c r="BV47" s="98">
        <f>SUMIFS($AY$22:AY$121,$AA$22:$AA$121,$AA47,$C$22:$C$121,C47)*AC47</f>
        <v>0</v>
      </c>
      <c r="BW47" s="98">
        <f>SUMIFS($AY$22:AY$121,$AD$22:$AD$121,$AD47,$C$22:$C$121,C47)*AF47</f>
        <v>0</v>
      </c>
      <c r="BX47" s="98">
        <f>SUMIFS($AY$22:AY$121,$AG$22:$AG$121,$AG47,$C$22:$C$121,C47)*AI47</f>
        <v>0</v>
      </c>
      <c r="BY47" s="98">
        <f>SUMIFS($AY$22:AY$121,$AJ$22:$AJ$121,$AJ47,$C$22:$C$121,C47)*AL47</f>
        <v>0</v>
      </c>
      <c r="BZ47" s="98">
        <f>SUMIFS($AY$22:AY$121,$AM$22:$AM$121,$AM47,$C$22:$C$121,C47)*AO47</f>
        <v>0</v>
      </c>
      <c r="CA47" s="98">
        <f>SUMIFS($AY$22:AY$121,$AP$22:$AP$121,$AP47,$C$22:$C$121,C47)*AR47</f>
        <v>0</v>
      </c>
      <c r="CB47" s="49"/>
      <c r="CC47" s="38"/>
      <c r="CW47" s="29"/>
    </row>
    <row r="48" spans="1:101" ht="21.9" customHeight="1" outlineLevel="1" x14ac:dyDescent="0.3">
      <c r="A48" s="15"/>
      <c r="B48" s="17"/>
      <c r="C48" s="81">
        <v>27</v>
      </c>
      <c r="D48" s="186" t="s">
        <v>71</v>
      </c>
      <c r="E48" s="187"/>
      <c r="F48" s="82" t="str">
        <f t="shared" si="9"/>
        <v/>
      </c>
      <c r="G48" s="173"/>
      <c r="H48" s="82"/>
      <c r="I48" s="188"/>
      <c r="J48" s="189"/>
      <c r="K48" s="83" t="str">
        <f t="shared" si="0"/>
        <v/>
      </c>
      <c r="L48" s="188"/>
      <c r="M48" s="82" t="str">
        <f t="shared" si="10"/>
        <v/>
      </c>
      <c r="N48" s="174" t="str">
        <f t="shared" si="1"/>
        <v/>
      </c>
      <c r="O48" s="190"/>
      <c r="P48" s="84" t="str">
        <f t="shared" si="11"/>
        <v/>
      </c>
      <c r="Q48" s="85">
        <f t="shared" si="12"/>
        <v>0</v>
      </c>
      <c r="R48" s="190"/>
      <c r="S48" s="84" t="str">
        <f t="shared" si="13"/>
        <v/>
      </c>
      <c r="T48" s="85">
        <f t="shared" si="14"/>
        <v>0</v>
      </c>
      <c r="U48" s="190"/>
      <c r="V48" s="84" t="str">
        <f t="shared" si="15"/>
        <v/>
      </c>
      <c r="W48" s="85">
        <f t="shared" si="16"/>
        <v>0</v>
      </c>
      <c r="X48" s="190"/>
      <c r="Y48" s="84" t="str">
        <f t="shared" si="17"/>
        <v/>
      </c>
      <c r="Z48" s="85">
        <f t="shared" si="18"/>
        <v>0</v>
      </c>
      <c r="AA48" s="190"/>
      <c r="AB48" s="84" t="str">
        <f t="shared" si="2"/>
        <v/>
      </c>
      <c r="AC48" s="85">
        <f t="shared" si="19"/>
        <v>0</v>
      </c>
      <c r="AD48" s="192"/>
      <c r="AE48" s="84" t="str">
        <f t="shared" si="3"/>
        <v/>
      </c>
      <c r="AF48" s="85">
        <f t="shared" si="20"/>
        <v>0</v>
      </c>
      <c r="AG48" s="192"/>
      <c r="AH48" s="84" t="str">
        <f t="shared" si="4"/>
        <v/>
      </c>
      <c r="AI48" s="85">
        <f t="shared" si="21"/>
        <v>0</v>
      </c>
      <c r="AJ48" s="192"/>
      <c r="AK48" s="84" t="str">
        <f t="shared" si="5"/>
        <v/>
      </c>
      <c r="AL48" s="85">
        <f t="shared" si="22"/>
        <v>0</v>
      </c>
      <c r="AM48" s="192"/>
      <c r="AN48" s="84" t="str">
        <f t="shared" si="6"/>
        <v/>
      </c>
      <c r="AO48" s="85">
        <f t="shared" si="23"/>
        <v>0</v>
      </c>
      <c r="AP48" s="192"/>
      <c r="AQ48" s="84" t="str">
        <f t="shared" si="7"/>
        <v/>
      </c>
      <c r="AR48" s="86">
        <f t="shared" si="24"/>
        <v>0</v>
      </c>
      <c r="AS48" s="87">
        <f t="shared" si="25"/>
        <v>0</v>
      </c>
      <c r="AT48" s="88" t="str">
        <f t="shared" si="26"/>
        <v/>
      </c>
      <c r="AU48" s="89" t="str">
        <f t="shared" si="44"/>
        <v/>
      </c>
      <c r="AV48" s="89"/>
      <c r="AW48" s="99" t="str">
        <f t="shared" si="28"/>
        <v>-</v>
      </c>
      <c r="AX48" s="89"/>
      <c r="AY48" s="91">
        <f t="shared" si="29"/>
        <v>0</v>
      </c>
      <c r="AZ48" s="91">
        <f t="shared" si="30"/>
        <v>0</v>
      </c>
      <c r="BA48" s="91">
        <f t="shared" si="31"/>
        <v>0</v>
      </c>
      <c r="BB48" s="92" t="str">
        <f t="shared" si="32"/>
        <v/>
      </c>
      <c r="BC48" s="100"/>
      <c r="BD48" s="31"/>
      <c r="BE48" s="31"/>
      <c r="BF48" s="101"/>
      <c r="BG48" s="93">
        <f t="shared" si="33"/>
        <v>0</v>
      </c>
      <c r="BH48" s="94">
        <f t="shared" si="34"/>
        <v>0</v>
      </c>
      <c r="BI48" s="95" t="str">
        <f t="shared" si="35"/>
        <v>-</v>
      </c>
      <c r="BJ48" s="95" t="e">
        <f t="shared" si="36"/>
        <v>#N/A</v>
      </c>
      <c r="BK48" s="95">
        <f t="shared" si="37"/>
        <v>0</v>
      </c>
      <c r="BL48" s="96">
        <f t="shared" si="43"/>
        <v>0</v>
      </c>
      <c r="BM48" s="97">
        <f t="shared" si="39"/>
        <v>0</v>
      </c>
      <c r="BN48" s="97">
        <f t="shared" si="40"/>
        <v>0</v>
      </c>
      <c r="BO48" s="97">
        <f t="shared" si="8"/>
        <v>0</v>
      </c>
      <c r="BP48" s="97">
        <f t="shared" si="41"/>
        <v>0</v>
      </c>
      <c r="BQ48" s="97">
        <f t="shared" si="42"/>
        <v>0</v>
      </c>
      <c r="BR48" s="98">
        <f>SUMIFS(AY$22:$AY$121,$O$22:$O$121,$O48,$C$22:$C$121,C48)*Q48</f>
        <v>0</v>
      </c>
      <c r="BS48" s="98">
        <f>SUMIFS($AY$22:AY$121,$R$22:$R$121,$R48,$C$22:$C$121,C48)*T48</f>
        <v>0</v>
      </c>
      <c r="BT48" s="98">
        <f>SUMIFS($AY$22:AY$121,$U$22:$U$121,$U48,$C$22:$C$121,C48)*W48</f>
        <v>0</v>
      </c>
      <c r="BU48" s="98">
        <f>SUMIFS($AY$22:AY$121,$X$22:$X$121,$X48,$C$22:$C$121,C48)*Z48</f>
        <v>0</v>
      </c>
      <c r="BV48" s="98">
        <f>SUMIFS($AY$22:AY$121,$AA$22:$AA$121,$AA48,$C$22:$C$121,C48)*AC48</f>
        <v>0</v>
      </c>
      <c r="BW48" s="98">
        <f>SUMIFS($AY$22:AY$121,$AD$22:$AD$121,$AD48,$C$22:$C$121,C48)*AF48</f>
        <v>0</v>
      </c>
      <c r="BX48" s="98">
        <f>SUMIFS($AY$22:AY$121,$AG$22:$AG$121,$AG48,$C$22:$C$121,C48)*AI48</f>
        <v>0</v>
      </c>
      <c r="BY48" s="98">
        <f>SUMIFS($AY$22:AY$121,$AJ$22:$AJ$121,$AJ48,$C$22:$C$121,C48)*AL48</f>
        <v>0</v>
      </c>
      <c r="BZ48" s="98">
        <f>SUMIFS($AY$22:AY$121,$AM$22:$AM$121,$AM48,$C$22:$C$121,C48)*AO48</f>
        <v>0</v>
      </c>
      <c r="CA48" s="98">
        <f>SUMIFS($AY$22:AY$121,$AP$22:$AP$121,$AP48,$C$22:$C$121,C48)*AR48</f>
        <v>0</v>
      </c>
      <c r="CB48" s="49"/>
      <c r="CC48" s="38"/>
      <c r="CW48" s="29"/>
    </row>
    <row r="49" spans="1:101" ht="21.9" customHeight="1" outlineLevel="1" x14ac:dyDescent="0.3">
      <c r="A49" s="15"/>
      <c r="B49" s="17"/>
      <c r="C49" s="81">
        <v>28</v>
      </c>
      <c r="D49" s="186" t="s">
        <v>71</v>
      </c>
      <c r="E49" s="187"/>
      <c r="F49" s="82" t="str">
        <f t="shared" si="9"/>
        <v/>
      </c>
      <c r="G49" s="173"/>
      <c r="H49" s="82"/>
      <c r="I49" s="188"/>
      <c r="J49" s="189"/>
      <c r="K49" s="83" t="str">
        <f t="shared" si="0"/>
        <v/>
      </c>
      <c r="L49" s="188"/>
      <c r="M49" s="82" t="str">
        <f t="shared" si="10"/>
        <v/>
      </c>
      <c r="N49" s="174" t="str">
        <f t="shared" si="1"/>
        <v/>
      </c>
      <c r="O49" s="190"/>
      <c r="P49" s="84" t="str">
        <f t="shared" si="11"/>
        <v/>
      </c>
      <c r="Q49" s="85">
        <f t="shared" si="12"/>
        <v>0</v>
      </c>
      <c r="R49" s="190"/>
      <c r="S49" s="84" t="str">
        <f t="shared" si="13"/>
        <v/>
      </c>
      <c r="T49" s="85">
        <f t="shared" si="14"/>
        <v>0</v>
      </c>
      <c r="U49" s="190"/>
      <c r="V49" s="84" t="str">
        <f t="shared" si="15"/>
        <v/>
      </c>
      <c r="W49" s="85">
        <f t="shared" si="16"/>
        <v>0</v>
      </c>
      <c r="X49" s="190"/>
      <c r="Y49" s="84" t="str">
        <f t="shared" si="17"/>
        <v/>
      </c>
      <c r="Z49" s="85">
        <f t="shared" si="18"/>
        <v>0</v>
      </c>
      <c r="AA49" s="190"/>
      <c r="AB49" s="84" t="str">
        <f t="shared" si="2"/>
        <v/>
      </c>
      <c r="AC49" s="85">
        <f t="shared" si="19"/>
        <v>0</v>
      </c>
      <c r="AD49" s="192"/>
      <c r="AE49" s="84" t="str">
        <f t="shared" si="3"/>
        <v/>
      </c>
      <c r="AF49" s="85">
        <f t="shared" si="20"/>
        <v>0</v>
      </c>
      <c r="AG49" s="192"/>
      <c r="AH49" s="84" t="str">
        <f t="shared" si="4"/>
        <v/>
      </c>
      <c r="AI49" s="85">
        <f t="shared" si="21"/>
        <v>0</v>
      </c>
      <c r="AJ49" s="192"/>
      <c r="AK49" s="84" t="str">
        <f t="shared" si="5"/>
        <v/>
      </c>
      <c r="AL49" s="85">
        <f t="shared" si="22"/>
        <v>0</v>
      </c>
      <c r="AM49" s="192"/>
      <c r="AN49" s="84" t="str">
        <f t="shared" si="6"/>
        <v/>
      </c>
      <c r="AO49" s="85">
        <f t="shared" si="23"/>
        <v>0</v>
      </c>
      <c r="AP49" s="192"/>
      <c r="AQ49" s="84" t="str">
        <f t="shared" si="7"/>
        <v/>
      </c>
      <c r="AR49" s="86">
        <f t="shared" si="24"/>
        <v>0</v>
      </c>
      <c r="AS49" s="87">
        <f t="shared" si="25"/>
        <v>0</v>
      </c>
      <c r="AT49" s="88" t="str">
        <f t="shared" si="26"/>
        <v/>
      </c>
      <c r="AU49" s="89" t="str">
        <f t="shared" si="44"/>
        <v/>
      </c>
      <c r="AV49" s="89"/>
      <c r="AW49" s="99" t="str">
        <f t="shared" si="28"/>
        <v>-</v>
      </c>
      <c r="AX49" s="89"/>
      <c r="AY49" s="91">
        <f t="shared" si="29"/>
        <v>0</v>
      </c>
      <c r="AZ49" s="91">
        <f t="shared" si="30"/>
        <v>0</v>
      </c>
      <c r="BA49" s="91">
        <f t="shared" si="31"/>
        <v>0</v>
      </c>
      <c r="BB49" s="92" t="str">
        <f t="shared" si="32"/>
        <v/>
      </c>
      <c r="BC49" s="100"/>
      <c r="BD49" s="31"/>
      <c r="BE49" s="31"/>
      <c r="BF49" s="101"/>
      <c r="BG49" s="93">
        <f t="shared" si="33"/>
        <v>0</v>
      </c>
      <c r="BH49" s="94">
        <f t="shared" si="34"/>
        <v>0</v>
      </c>
      <c r="BI49" s="95" t="str">
        <f t="shared" si="35"/>
        <v>-</v>
      </c>
      <c r="BJ49" s="95" t="e">
        <f t="shared" si="36"/>
        <v>#N/A</v>
      </c>
      <c r="BK49" s="95">
        <f t="shared" si="37"/>
        <v>0</v>
      </c>
      <c r="BL49" s="96">
        <f t="shared" si="43"/>
        <v>0</v>
      </c>
      <c r="BM49" s="97">
        <f t="shared" si="39"/>
        <v>0</v>
      </c>
      <c r="BN49" s="97">
        <f t="shared" si="40"/>
        <v>0</v>
      </c>
      <c r="BO49" s="97">
        <f t="shared" si="8"/>
        <v>0</v>
      </c>
      <c r="BP49" s="97">
        <f t="shared" si="41"/>
        <v>0</v>
      </c>
      <c r="BQ49" s="97">
        <f t="shared" si="42"/>
        <v>0</v>
      </c>
      <c r="BR49" s="98">
        <f>SUMIFS(AY$22:$AY$121,$O$22:$O$121,$O49,$C$22:$C$121,C49)*Q49</f>
        <v>0</v>
      </c>
      <c r="BS49" s="98">
        <f>SUMIFS($AY$22:AY$121,$R$22:$R$121,$R49,$C$22:$C$121,C49)*T49</f>
        <v>0</v>
      </c>
      <c r="BT49" s="98">
        <f>SUMIFS($AY$22:AY$121,$U$22:$U$121,$U49,$C$22:$C$121,C49)*W49</f>
        <v>0</v>
      </c>
      <c r="BU49" s="98">
        <f>SUMIFS($AY$22:AY$121,$X$22:$X$121,$X49,$C$22:$C$121,C49)*Z49</f>
        <v>0</v>
      </c>
      <c r="BV49" s="98">
        <f>SUMIFS($AY$22:AY$121,$AA$22:$AA$121,$AA49,$C$22:$C$121,C49)*AC49</f>
        <v>0</v>
      </c>
      <c r="BW49" s="98">
        <f>SUMIFS($AY$22:AY$121,$AD$22:$AD$121,$AD49,$C$22:$C$121,C49)*AF49</f>
        <v>0</v>
      </c>
      <c r="BX49" s="98">
        <f>SUMIFS($AY$22:AY$121,$AG$22:$AG$121,$AG49,$C$22:$C$121,C49)*AI49</f>
        <v>0</v>
      </c>
      <c r="BY49" s="98">
        <f>SUMIFS($AY$22:AY$121,$AJ$22:$AJ$121,$AJ49,$C$22:$C$121,C49)*AL49</f>
        <v>0</v>
      </c>
      <c r="BZ49" s="98">
        <f>SUMIFS($AY$22:AY$121,$AM$22:$AM$121,$AM49,$C$22:$C$121,C49)*AO49</f>
        <v>0</v>
      </c>
      <c r="CA49" s="98">
        <f>SUMIFS($AY$22:AY$121,$AP$22:$AP$121,$AP49,$C$22:$C$121,C49)*AR49</f>
        <v>0</v>
      </c>
      <c r="CB49" s="49"/>
      <c r="CW49" s="29"/>
    </row>
    <row r="50" spans="1:101" ht="21.9" customHeight="1" outlineLevel="1" x14ac:dyDescent="0.3">
      <c r="A50" s="15"/>
      <c r="B50" s="17"/>
      <c r="C50" s="81">
        <v>29</v>
      </c>
      <c r="D50" s="186" t="s">
        <v>71</v>
      </c>
      <c r="E50" s="187"/>
      <c r="F50" s="82" t="str">
        <f t="shared" si="9"/>
        <v/>
      </c>
      <c r="G50" s="173"/>
      <c r="H50" s="82"/>
      <c r="I50" s="188"/>
      <c r="J50" s="189"/>
      <c r="K50" s="83" t="str">
        <f t="shared" si="0"/>
        <v/>
      </c>
      <c r="L50" s="188"/>
      <c r="M50" s="82" t="str">
        <f t="shared" si="10"/>
        <v/>
      </c>
      <c r="N50" s="174" t="str">
        <f t="shared" si="1"/>
        <v/>
      </c>
      <c r="O50" s="190"/>
      <c r="P50" s="84" t="str">
        <f t="shared" si="11"/>
        <v/>
      </c>
      <c r="Q50" s="85">
        <f t="shared" si="12"/>
        <v>0</v>
      </c>
      <c r="R50" s="190"/>
      <c r="S50" s="84" t="str">
        <f t="shared" si="13"/>
        <v/>
      </c>
      <c r="T50" s="85">
        <f t="shared" si="14"/>
        <v>0</v>
      </c>
      <c r="U50" s="190"/>
      <c r="V50" s="84" t="str">
        <f t="shared" si="15"/>
        <v/>
      </c>
      <c r="W50" s="85">
        <f t="shared" si="16"/>
        <v>0</v>
      </c>
      <c r="X50" s="190"/>
      <c r="Y50" s="84" t="str">
        <f t="shared" si="17"/>
        <v/>
      </c>
      <c r="Z50" s="85">
        <f t="shared" si="18"/>
        <v>0</v>
      </c>
      <c r="AA50" s="190"/>
      <c r="AB50" s="84" t="str">
        <f t="shared" si="2"/>
        <v/>
      </c>
      <c r="AC50" s="85">
        <f t="shared" si="19"/>
        <v>0</v>
      </c>
      <c r="AD50" s="192"/>
      <c r="AE50" s="84" t="str">
        <f t="shared" si="3"/>
        <v/>
      </c>
      <c r="AF50" s="85">
        <f t="shared" si="20"/>
        <v>0</v>
      </c>
      <c r="AG50" s="192"/>
      <c r="AH50" s="84" t="str">
        <f t="shared" si="4"/>
        <v/>
      </c>
      <c r="AI50" s="85">
        <f t="shared" si="21"/>
        <v>0</v>
      </c>
      <c r="AJ50" s="192"/>
      <c r="AK50" s="84" t="str">
        <f t="shared" si="5"/>
        <v/>
      </c>
      <c r="AL50" s="85">
        <f t="shared" si="22"/>
        <v>0</v>
      </c>
      <c r="AM50" s="192"/>
      <c r="AN50" s="84" t="str">
        <f t="shared" si="6"/>
        <v/>
      </c>
      <c r="AO50" s="85">
        <f t="shared" si="23"/>
        <v>0</v>
      </c>
      <c r="AP50" s="192"/>
      <c r="AQ50" s="84" t="str">
        <f t="shared" si="7"/>
        <v/>
      </c>
      <c r="AR50" s="86">
        <f t="shared" si="24"/>
        <v>0</v>
      </c>
      <c r="AS50" s="87">
        <f t="shared" si="25"/>
        <v>0</v>
      </c>
      <c r="AT50" s="88" t="str">
        <f t="shared" si="26"/>
        <v/>
      </c>
      <c r="AU50" s="89" t="str">
        <f t="shared" si="44"/>
        <v/>
      </c>
      <c r="AV50" s="89"/>
      <c r="AW50" s="99" t="str">
        <f t="shared" si="28"/>
        <v>-</v>
      </c>
      <c r="AX50" s="89"/>
      <c r="AY50" s="91">
        <f t="shared" si="29"/>
        <v>0</v>
      </c>
      <c r="AZ50" s="91">
        <f t="shared" si="30"/>
        <v>0</v>
      </c>
      <c r="BA50" s="91">
        <f t="shared" si="31"/>
        <v>0</v>
      </c>
      <c r="BB50" s="92" t="str">
        <f t="shared" si="32"/>
        <v/>
      </c>
      <c r="BC50" s="100"/>
      <c r="BD50" s="31"/>
      <c r="BE50" s="31"/>
      <c r="BF50" s="101"/>
      <c r="BG50" s="93">
        <f t="shared" si="33"/>
        <v>0</v>
      </c>
      <c r="BH50" s="94">
        <f t="shared" si="34"/>
        <v>0</v>
      </c>
      <c r="BI50" s="95" t="str">
        <f t="shared" si="35"/>
        <v>-</v>
      </c>
      <c r="BJ50" s="95" t="e">
        <f t="shared" si="36"/>
        <v>#N/A</v>
      </c>
      <c r="BK50" s="95">
        <f t="shared" si="37"/>
        <v>0</v>
      </c>
      <c r="BL50" s="96">
        <f t="shared" si="43"/>
        <v>0</v>
      </c>
      <c r="BM50" s="97">
        <f t="shared" si="39"/>
        <v>0</v>
      </c>
      <c r="BN50" s="97">
        <f t="shared" si="40"/>
        <v>0</v>
      </c>
      <c r="BO50" s="97">
        <f t="shared" si="8"/>
        <v>0</v>
      </c>
      <c r="BP50" s="97">
        <f t="shared" si="41"/>
        <v>0</v>
      </c>
      <c r="BQ50" s="97">
        <f t="shared" si="42"/>
        <v>0</v>
      </c>
      <c r="BR50" s="98">
        <f>SUMIFS(AY$22:$AY$121,$O$22:$O$121,$O50,$C$22:$C$121,C50)*Q50</f>
        <v>0</v>
      </c>
      <c r="BS50" s="98">
        <f>SUMIFS($AY$22:AY$121,$R$22:$R$121,$R50,$C$22:$C$121,C50)*T50</f>
        <v>0</v>
      </c>
      <c r="BT50" s="98">
        <f>SUMIFS($AY$22:AY$121,$U$22:$U$121,$U50,$C$22:$C$121,C50)*W50</f>
        <v>0</v>
      </c>
      <c r="BU50" s="98">
        <f>SUMIFS($AY$22:AY$121,$X$22:$X$121,$X50,$C$22:$C$121,C50)*Z50</f>
        <v>0</v>
      </c>
      <c r="BV50" s="98">
        <f>SUMIFS($AY$22:AY$121,$AA$22:$AA$121,$AA50,$C$22:$C$121,C50)*AC50</f>
        <v>0</v>
      </c>
      <c r="BW50" s="98">
        <f>SUMIFS($AY$22:AY$121,$AD$22:$AD$121,$AD50,$C$22:$C$121,C50)*AF50</f>
        <v>0</v>
      </c>
      <c r="BX50" s="98">
        <f>SUMIFS($AY$22:AY$121,$AG$22:$AG$121,$AG50,$C$22:$C$121,C50)*AI50</f>
        <v>0</v>
      </c>
      <c r="BY50" s="98">
        <f>SUMIFS($AY$22:AY$121,$AJ$22:$AJ$121,$AJ50,$C$22:$C$121,C50)*AL50</f>
        <v>0</v>
      </c>
      <c r="BZ50" s="98">
        <f>SUMIFS($AY$22:AY$121,$AM$22:$AM$121,$AM50,$C$22:$C$121,C50)*AO50</f>
        <v>0</v>
      </c>
      <c r="CA50" s="98">
        <f>SUMIFS($AY$22:AY$121,$AP$22:$AP$121,$AP50,$C$22:$C$121,C50)*AR50</f>
        <v>0</v>
      </c>
      <c r="CB50" s="49"/>
      <c r="CC50" s="38"/>
      <c r="CW50" s="29"/>
    </row>
    <row r="51" spans="1:101" ht="21.9" customHeight="1" outlineLevel="1" x14ac:dyDescent="0.3">
      <c r="A51" s="15"/>
      <c r="B51" s="17"/>
      <c r="C51" s="81">
        <v>30</v>
      </c>
      <c r="D51" s="186" t="s">
        <v>71</v>
      </c>
      <c r="E51" s="187"/>
      <c r="F51" s="82" t="str">
        <f t="shared" si="9"/>
        <v/>
      </c>
      <c r="G51" s="173"/>
      <c r="H51" s="82"/>
      <c r="I51" s="188"/>
      <c r="J51" s="189"/>
      <c r="K51" s="83" t="str">
        <f t="shared" si="0"/>
        <v/>
      </c>
      <c r="L51" s="188"/>
      <c r="M51" s="82" t="str">
        <f t="shared" si="10"/>
        <v/>
      </c>
      <c r="N51" s="174" t="str">
        <f t="shared" si="1"/>
        <v/>
      </c>
      <c r="O51" s="190"/>
      <c r="P51" s="84" t="str">
        <f t="shared" si="11"/>
        <v/>
      </c>
      <c r="Q51" s="85">
        <f t="shared" si="12"/>
        <v>0</v>
      </c>
      <c r="R51" s="190"/>
      <c r="S51" s="84" t="str">
        <f t="shared" si="13"/>
        <v/>
      </c>
      <c r="T51" s="85">
        <f t="shared" si="14"/>
        <v>0</v>
      </c>
      <c r="U51" s="190"/>
      <c r="V51" s="84" t="str">
        <f t="shared" si="15"/>
        <v/>
      </c>
      <c r="W51" s="85">
        <f t="shared" si="16"/>
        <v>0</v>
      </c>
      <c r="X51" s="190"/>
      <c r="Y51" s="84" t="str">
        <f t="shared" si="17"/>
        <v/>
      </c>
      <c r="Z51" s="85">
        <f t="shared" si="18"/>
        <v>0</v>
      </c>
      <c r="AA51" s="190"/>
      <c r="AB51" s="84" t="str">
        <f t="shared" si="2"/>
        <v/>
      </c>
      <c r="AC51" s="85">
        <f t="shared" si="19"/>
        <v>0</v>
      </c>
      <c r="AD51" s="192"/>
      <c r="AE51" s="84" t="str">
        <f t="shared" si="3"/>
        <v/>
      </c>
      <c r="AF51" s="85">
        <f t="shared" si="20"/>
        <v>0</v>
      </c>
      <c r="AG51" s="192"/>
      <c r="AH51" s="84" t="str">
        <f t="shared" si="4"/>
        <v/>
      </c>
      <c r="AI51" s="85">
        <f t="shared" si="21"/>
        <v>0</v>
      </c>
      <c r="AJ51" s="192"/>
      <c r="AK51" s="84" t="str">
        <f t="shared" si="5"/>
        <v/>
      </c>
      <c r="AL51" s="85">
        <f t="shared" si="22"/>
        <v>0</v>
      </c>
      <c r="AM51" s="192"/>
      <c r="AN51" s="84" t="str">
        <f t="shared" si="6"/>
        <v/>
      </c>
      <c r="AO51" s="85">
        <f t="shared" si="23"/>
        <v>0</v>
      </c>
      <c r="AP51" s="192"/>
      <c r="AQ51" s="84" t="str">
        <f t="shared" si="7"/>
        <v/>
      </c>
      <c r="AR51" s="86">
        <f t="shared" si="24"/>
        <v>0</v>
      </c>
      <c r="AS51" s="87">
        <f t="shared" si="25"/>
        <v>0</v>
      </c>
      <c r="AT51" s="88" t="str">
        <f t="shared" si="26"/>
        <v/>
      </c>
      <c r="AU51" s="89" t="str">
        <f t="shared" si="44"/>
        <v/>
      </c>
      <c r="AV51" s="89"/>
      <c r="AW51" s="99" t="str">
        <f t="shared" si="28"/>
        <v>-</v>
      </c>
      <c r="AX51" s="89"/>
      <c r="AY51" s="91">
        <f t="shared" si="29"/>
        <v>0</v>
      </c>
      <c r="AZ51" s="91">
        <f t="shared" si="30"/>
        <v>0</v>
      </c>
      <c r="BA51" s="91">
        <f t="shared" si="31"/>
        <v>0</v>
      </c>
      <c r="BB51" s="92" t="str">
        <f t="shared" si="32"/>
        <v/>
      </c>
      <c r="BC51" s="100"/>
      <c r="BD51" s="31"/>
      <c r="BE51" s="31"/>
      <c r="BF51" s="101"/>
      <c r="BG51" s="93">
        <f t="shared" si="33"/>
        <v>0</v>
      </c>
      <c r="BH51" s="94">
        <f t="shared" si="34"/>
        <v>0</v>
      </c>
      <c r="BI51" s="95" t="str">
        <f t="shared" si="35"/>
        <v>-</v>
      </c>
      <c r="BJ51" s="95" t="e">
        <f t="shared" si="36"/>
        <v>#N/A</v>
      </c>
      <c r="BK51" s="95">
        <f t="shared" si="37"/>
        <v>0</v>
      </c>
      <c r="BL51" s="96">
        <f t="shared" si="43"/>
        <v>0</v>
      </c>
      <c r="BM51" s="97">
        <f t="shared" si="39"/>
        <v>0</v>
      </c>
      <c r="BN51" s="97">
        <f t="shared" si="40"/>
        <v>0</v>
      </c>
      <c r="BO51" s="97">
        <f t="shared" si="8"/>
        <v>0</v>
      </c>
      <c r="BP51" s="97">
        <f t="shared" si="41"/>
        <v>0</v>
      </c>
      <c r="BQ51" s="97">
        <f t="shared" si="42"/>
        <v>0</v>
      </c>
      <c r="BR51" s="98">
        <f>SUMIFS(AY$22:$AY$121,$O$22:$O$121,$O51,$C$22:$C$121,C51)*Q51</f>
        <v>0</v>
      </c>
      <c r="BS51" s="98">
        <f>SUMIFS($AY$22:AY$121,$R$22:$R$121,$R51,$C$22:$C$121,C51)*T51</f>
        <v>0</v>
      </c>
      <c r="BT51" s="98">
        <f>SUMIFS($AY$22:AY$121,$U$22:$U$121,$U51,$C$22:$C$121,C51)*W51</f>
        <v>0</v>
      </c>
      <c r="BU51" s="98">
        <f>SUMIFS($AY$22:AY$121,$X$22:$X$121,$X51,$C$22:$C$121,C51)*Z51</f>
        <v>0</v>
      </c>
      <c r="BV51" s="98">
        <f>SUMIFS($AY$22:AY$121,$AA$22:$AA$121,$AA51,$C$22:$C$121,C51)*AC51</f>
        <v>0</v>
      </c>
      <c r="BW51" s="98">
        <f>SUMIFS($AY$22:AY$121,$AD$22:$AD$121,$AD51,$C$22:$C$121,C51)*AF51</f>
        <v>0</v>
      </c>
      <c r="BX51" s="98">
        <f>SUMIFS($AY$22:AY$121,$AG$22:$AG$121,$AG51,$C$22:$C$121,C51)*AI51</f>
        <v>0</v>
      </c>
      <c r="BY51" s="98">
        <f>SUMIFS($AY$22:AY$121,$AJ$22:$AJ$121,$AJ51,$C$22:$C$121,C51)*AL51</f>
        <v>0</v>
      </c>
      <c r="BZ51" s="98">
        <f>SUMIFS($AY$22:AY$121,$AM$22:$AM$121,$AM51,$C$22:$C$121,C51)*AO51</f>
        <v>0</v>
      </c>
      <c r="CA51" s="98">
        <f>SUMIFS($AY$22:AY$121,$AP$22:$AP$121,$AP51,$C$22:$C$121,C51)*AR51</f>
        <v>0</v>
      </c>
      <c r="CB51" s="49"/>
      <c r="CC51" s="38"/>
      <c r="CW51" s="29"/>
    </row>
    <row r="52" spans="1:101" ht="21.9" customHeight="1" outlineLevel="1" x14ac:dyDescent="0.3">
      <c r="A52" s="15"/>
      <c r="B52" s="17"/>
      <c r="C52" s="81">
        <v>31</v>
      </c>
      <c r="D52" s="186" t="s">
        <v>71</v>
      </c>
      <c r="E52" s="187"/>
      <c r="F52" s="82" t="str">
        <f t="shared" si="9"/>
        <v/>
      </c>
      <c r="G52" s="173"/>
      <c r="H52" s="82"/>
      <c r="I52" s="188"/>
      <c r="J52" s="189"/>
      <c r="K52" s="83" t="str">
        <f t="shared" si="0"/>
        <v/>
      </c>
      <c r="L52" s="188"/>
      <c r="M52" s="82" t="str">
        <f t="shared" si="10"/>
        <v/>
      </c>
      <c r="N52" s="174" t="str">
        <f t="shared" si="1"/>
        <v/>
      </c>
      <c r="O52" s="190"/>
      <c r="P52" s="84" t="str">
        <f t="shared" si="11"/>
        <v/>
      </c>
      <c r="Q52" s="85">
        <f t="shared" si="12"/>
        <v>0</v>
      </c>
      <c r="R52" s="190"/>
      <c r="S52" s="84" t="str">
        <f t="shared" si="13"/>
        <v/>
      </c>
      <c r="T52" s="85">
        <f t="shared" si="14"/>
        <v>0</v>
      </c>
      <c r="U52" s="190"/>
      <c r="V52" s="84" t="str">
        <f t="shared" si="15"/>
        <v/>
      </c>
      <c r="W52" s="85">
        <f t="shared" si="16"/>
        <v>0</v>
      </c>
      <c r="X52" s="190"/>
      <c r="Y52" s="84" t="str">
        <f t="shared" si="17"/>
        <v/>
      </c>
      <c r="Z52" s="85">
        <f t="shared" si="18"/>
        <v>0</v>
      </c>
      <c r="AA52" s="190"/>
      <c r="AB52" s="84" t="str">
        <f t="shared" si="2"/>
        <v/>
      </c>
      <c r="AC52" s="85">
        <f t="shared" si="19"/>
        <v>0</v>
      </c>
      <c r="AD52" s="192"/>
      <c r="AE52" s="84" t="str">
        <f t="shared" si="3"/>
        <v/>
      </c>
      <c r="AF52" s="85">
        <f t="shared" si="20"/>
        <v>0</v>
      </c>
      <c r="AG52" s="192"/>
      <c r="AH52" s="84" t="str">
        <f t="shared" si="4"/>
        <v/>
      </c>
      <c r="AI52" s="85">
        <f t="shared" si="21"/>
        <v>0</v>
      </c>
      <c r="AJ52" s="192"/>
      <c r="AK52" s="84" t="str">
        <f t="shared" si="5"/>
        <v/>
      </c>
      <c r="AL52" s="85">
        <f t="shared" si="22"/>
        <v>0</v>
      </c>
      <c r="AM52" s="192"/>
      <c r="AN52" s="84" t="str">
        <f t="shared" si="6"/>
        <v/>
      </c>
      <c r="AO52" s="85">
        <f t="shared" si="23"/>
        <v>0</v>
      </c>
      <c r="AP52" s="192"/>
      <c r="AQ52" s="84" t="str">
        <f t="shared" si="7"/>
        <v/>
      </c>
      <c r="AR52" s="86">
        <f t="shared" si="24"/>
        <v>0</v>
      </c>
      <c r="AS52" s="87">
        <f t="shared" si="25"/>
        <v>0</v>
      </c>
      <c r="AT52" s="88" t="str">
        <f t="shared" si="26"/>
        <v/>
      </c>
      <c r="AU52" s="89" t="str">
        <f t="shared" si="44"/>
        <v/>
      </c>
      <c r="AV52" s="89"/>
      <c r="AW52" s="99" t="str">
        <f t="shared" si="28"/>
        <v>-</v>
      </c>
      <c r="AX52" s="89"/>
      <c r="AY52" s="91">
        <f t="shared" si="29"/>
        <v>0</v>
      </c>
      <c r="AZ52" s="91">
        <f t="shared" si="30"/>
        <v>0</v>
      </c>
      <c r="BA52" s="91">
        <f t="shared" si="31"/>
        <v>0</v>
      </c>
      <c r="BB52" s="92" t="str">
        <f t="shared" si="32"/>
        <v/>
      </c>
      <c r="BC52" s="100"/>
      <c r="BD52" s="31"/>
      <c r="BE52" s="31"/>
      <c r="BF52" s="101"/>
      <c r="BG52" s="93">
        <f t="shared" si="33"/>
        <v>0</v>
      </c>
      <c r="BH52" s="94">
        <f t="shared" si="34"/>
        <v>0</v>
      </c>
      <c r="BI52" s="95" t="str">
        <f t="shared" si="35"/>
        <v>-</v>
      </c>
      <c r="BJ52" s="95" t="e">
        <f t="shared" si="36"/>
        <v>#N/A</v>
      </c>
      <c r="BK52" s="95">
        <f t="shared" si="37"/>
        <v>0</v>
      </c>
      <c r="BL52" s="96">
        <f t="shared" si="43"/>
        <v>0</v>
      </c>
      <c r="BM52" s="97">
        <f t="shared" si="39"/>
        <v>0</v>
      </c>
      <c r="BN52" s="97">
        <f t="shared" si="40"/>
        <v>0</v>
      </c>
      <c r="BO52" s="97">
        <f t="shared" si="8"/>
        <v>0</v>
      </c>
      <c r="BP52" s="97">
        <f t="shared" si="41"/>
        <v>0</v>
      </c>
      <c r="BQ52" s="97">
        <f t="shared" si="42"/>
        <v>0</v>
      </c>
      <c r="BR52" s="98">
        <f>SUMIFS(AY$22:$AY$121,$O$22:$O$121,$O52,$C$22:$C$121,C52)*Q52</f>
        <v>0</v>
      </c>
      <c r="BS52" s="98">
        <f>SUMIFS($AY$22:AY$121,$R$22:$R$121,$R52,$C$22:$C$121,C52)*T52</f>
        <v>0</v>
      </c>
      <c r="BT52" s="98">
        <f>SUMIFS($AY$22:AY$121,$U$22:$U$121,$U52,$C$22:$C$121,C52)*W52</f>
        <v>0</v>
      </c>
      <c r="BU52" s="98">
        <f>SUMIFS($AY$22:AY$121,$X$22:$X$121,$X52,$C$22:$C$121,C52)*Z52</f>
        <v>0</v>
      </c>
      <c r="BV52" s="98">
        <f>SUMIFS($AY$22:AY$121,$AA$22:$AA$121,$AA52,$C$22:$C$121,C52)*AC52</f>
        <v>0</v>
      </c>
      <c r="BW52" s="98">
        <f>SUMIFS($AY$22:AY$121,$AD$22:$AD$121,$AD52,$C$22:$C$121,C52)*AF52</f>
        <v>0</v>
      </c>
      <c r="BX52" s="98">
        <f>SUMIFS($AY$22:AY$121,$AG$22:$AG$121,$AG52,$C$22:$C$121,C52)*AI52</f>
        <v>0</v>
      </c>
      <c r="BY52" s="98">
        <f>SUMIFS($AY$22:AY$121,$AJ$22:$AJ$121,$AJ52,$C$22:$C$121,C52)*AL52</f>
        <v>0</v>
      </c>
      <c r="BZ52" s="98">
        <f>SUMIFS($AY$22:AY$121,$AM$22:$AM$121,$AM52,$C$22:$C$121,C52)*AO52</f>
        <v>0</v>
      </c>
      <c r="CA52" s="98">
        <f>SUMIFS($AY$22:AY$121,$AP$22:$AP$121,$AP52,$C$22:$C$121,C52)*AR52</f>
        <v>0</v>
      </c>
      <c r="CB52" s="49"/>
      <c r="CW52" s="29"/>
    </row>
    <row r="53" spans="1:101" ht="21.9" customHeight="1" outlineLevel="1" x14ac:dyDescent="0.3">
      <c r="A53" s="15"/>
      <c r="B53" s="17"/>
      <c r="C53" s="81">
        <v>32</v>
      </c>
      <c r="D53" s="186" t="s">
        <v>71</v>
      </c>
      <c r="E53" s="187"/>
      <c r="F53" s="82" t="str">
        <f t="shared" si="9"/>
        <v/>
      </c>
      <c r="G53" s="173"/>
      <c r="H53" s="82"/>
      <c r="I53" s="188"/>
      <c r="J53" s="189"/>
      <c r="K53" s="83" t="str">
        <f t="shared" si="0"/>
        <v/>
      </c>
      <c r="L53" s="188"/>
      <c r="M53" s="82" t="str">
        <f t="shared" si="10"/>
        <v/>
      </c>
      <c r="N53" s="174" t="str">
        <f t="shared" si="1"/>
        <v/>
      </c>
      <c r="O53" s="190"/>
      <c r="P53" s="84" t="str">
        <f t="shared" si="11"/>
        <v/>
      </c>
      <c r="Q53" s="85">
        <f t="shared" si="12"/>
        <v>0</v>
      </c>
      <c r="R53" s="190"/>
      <c r="S53" s="84" t="str">
        <f t="shared" si="13"/>
        <v/>
      </c>
      <c r="T53" s="85">
        <f t="shared" si="14"/>
        <v>0</v>
      </c>
      <c r="U53" s="190"/>
      <c r="V53" s="84" t="str">
        <f t="shared" si="15"/>
        <v/>
      </c>
      <c r="W53" s="85">
        <f t="shared" si="16"/>
        <v>0</v>
      </c>
      <c r="X53" s="190"/>
      <c r="Y53" s="84" t="str">
        <f t="shared" si="17"/>
        <v/>
      </c>
      <c r="Z53" s="85">
        <f t="shared" si="18"/>
        <v>0</v>
      </c>
      <c r="AA53" s="190"/>
      <c r="AB53" s="84" t="str">
        <f t="shared" si="2"/>
        <v/>
      </c>
      <c r="AC53" s="85">
        <f t="shared" si="19"/>
        <v>0</v>
      </c>
      <c r="AD53" s="192"/>
      <c r="AE53" s="84" t="str">
        <f t="shared" si="3"/>
        <v/>
      </c>
      <c r="AF53" s="85">
        <f t="shared" si="20"/>
        <v>0</v>
      </c>
      <c r="AG53" s="192"/>
      <c r="AH53" s="84" t="str">
        <f t="shared" si="4"/>
        <v/>
      </c>
      <c r="AI53" s="85">
        <f t="shared" si="21"/>
        <v>0</v>
      </c>
      <c r="AJ53" s="192"/>
      <c r="AK53" s="84" t="str">
        <f t="shared" si="5"/>
        <v/>
      </c>
      <c r="AL53" s="85">
        <f t="shared" si="22"/>
        <v>0</v>
      </c>
      <c r="AM53" s="192"/>
      <c r="AN53" s="84" t="str">
        <f t="shared" si="6"/>
        <v/>
      </c>
      <c r="AO53" s="85">
        <f t="shared" si="23"/>
        <v>0</v>
      </c>
      <c r="AP53" s="192"/>
      <c r="AQ53" s="84" t="str">
        <f t="shared" si="7"/>
        <v/>
      </c>
      <c r="AR53" s="86">
        <f t="shared" si="24"/>
        <v>0</v>
      </c>
      <c r="AS53" s="87">
        <f t="shared" si="25"/>
        <v>0</v>
      </c>
      <c r="AT53" s="88" t="str">
        <f t="shared" si="26"/>
        <v/>
      </c>
      <c r="AU53" s="89" t="str">
        <f t="shared" si="44"/>
        <v/>
      </c>
      <c r="AV53" s="89"/>
      <c r="AW53" s="99" t="str">
        <f t="shared" si="28"/>
        <v>-</v>
      </c>
      <c r="AX53" s="89"/>
      <c r="AY53" s="91">
        <f t="shared" si="29"/>
        <v>0</v>
      </c>
      <c r="AZ53" s="91">
        <f t="shared" si="30"/>
        <v>0</v>
      </c>
      <c r="BA53" s="91">
        <f t="shared" si="31"/>
        <v>0</v>
      </c>
      <c r="BB53" s="92" t="str">
        <f t="shared" si="32"/>
        <v/>
      </c>
      <c r="BC53" s="100"/>
      <c r="BD53" s="31"/>
      <c r="BE53" s="31"/>
      <c r="BF53" s="101"/>
      <c r="BG53" s="93">
        <f t="shared" si="33"/>
        <v>0</v>
      </c>
      <c r="BH53" s="94">
        <f t="shared" si="34"/>
        <v>0</v>
      </c>
      <c r="BI53" s="95" t="str">
        <f t="shared" si="35"/>
        <v>-</v>
      </c>
      <c r="BJ53" s="95" t="e">
        <f t="shared" si="36"/>
        <v>#N/A</v>
      </c>
      <c r="BK53" s="95">
        <f t="shared" si="37"/>
        <v>0</v>
      </c>
      <c r="BL53" s="96">
        <f t="shared" si="43"/>
        <v>0</v>
      </c>
      <c r="BM53" s="97">
        <f t="shared" si="39"/>
        <v>0</v>
      </c>
      <c r="BN53" s="97">
        <f t="shared" si="40"/>
        <v>0</v>
      </c>
      <c r="BO53" s="97">
        <f t="shared" si="8"/>
        <v>0</v>
      </c>
      <c r="BP53" s="97">
        <f t="shared" si="41"/>
        <v>0</v>
      </c>
      <c r="BQ53" s="97">
        <f t="shared" si="42"/>
        <v>0</v>
      </c>
      <c r="BR53" s="98">
        <f>SUMIFS(AY$22:$AY$121,$O$22:$O$121,$O53,$C$22:$C$121,C53)*Q53</f>
        <v>0</v>
      </c>
      <c r="BS53" s="98">
        <f>SUMIFS($AY$22:AY$121,$R$22:$R$121,$R53,$C$22:$C$121,C53)*T53</f>
        <v>0</v>
      </c>
      <c r="BT53" s="98">
        <f>SUMIFS($AY$22:AY$121,$U$22:$U$121,$U53,$C$22:$C$121,C53)*W53</f>
        <v>0</v>
      </c>
      <c r="BU53" s="98">
        <f>SUMIFS($AY$22:AY$121,$X$22:$X$121,$X53,$C$22:$C$121,C53)*Z53</f>
        <v>0</v>
      </c>
      <c r="BV53" s="98">
        <f>SUMIFS($AY$22:AY$121,$AA$22:$AA$121,$AA53,$C$22:$C$121,C53)*AC53</f>
        <v>0</v>
      </c>
      <c r="BW53" s="98">
        <f>SUMIFS($AY$22:AY$121,$AD$22:$AD$121,$AD53,$C$22:$C$121,C53)*AF53</f>
        <v>0</v>
      </c>
      <c r="BX53" s="98">
        <f>SUMIFS($AY$22:AY$121,$AG$22:$AG$121,$AG53,$C$22:$C$121,C53)*AI53</f>
        <v>0</v>
      </c>
      <c r="BY53" s="98">
        <f>SUMIFS($AY$22:AY$121,$AJ$22:$AJ$121,$AJ53,$C$22:$C$121,C53)*AL53</f>
        <v>0</v>
      </c>
      <c r="BZ53" s="98">
        <f>SUMIFS($AY$22:AY$121,$AM$22:$AM$121,$AM53,$C$22:$C$121,C53)*AO53</f>
        <v>0</v>
      </c>
      <c r="CA53" s="98">
        <f>SUMIFS($AY$22:AY$121,$AP$22:$AP$121,$AP53,$C$22:$C$121,C53)*AR53</f>
        <v>0</v>
      </c>
      <c r="CB53" s="49"/>
      <c r="CC53" s="38"/>
      <c r="CW53" s="29"/>
    </row>
    <row r="54" spans="1:101" ht="21.9" customHeight="1" outlineLevel="1" x14ac:dyDescent="0.3">
      <c r="A54" s="15"/>
      <c r="B54" s="17"/>
      <c r="C54" s="81">
        <v>33</v>
      </c>
      <c r="D54" s="186" t="s">
        <v>71</v>
      </c>
      <c r="E54" s="187"/>
      <c r="F54" s="82" t="str">
        <f t="shared" si="9"/>
        <v/>
      </c>
      <c r="G54" s="173"/>
      <c r="H54" s="82"/>
      <c r="I54" s="188"/>
      <c r="J54" s="189"/>
      <c r="K54" s="83" t="str">
        <f t="shared" si="0"/>
        <v/>
      </c>
      <c r="L54" s="188"/>
      <c r="M54" s="82" t="str">
        <f t="shared" si="10"/>
        <v/>
      </c>
      <c r="N54" s="174" t="str">
        <f t="shared" ref="N54:N85" si="45">IFERROR(IF(OR(VLOOKUP(O54,$C$22:$D$121,2,FALSE)=$D$139,VLOOKUP(O54,$C$22:$D$121,2,FALSE)=$D$153),"⮾",0),"")</f>
        <v/>
      </c>
      <c r="O54" s="190"/>
      <c r="P54" s="84" t="str">
        <f t="shared" si="11"/>
        <v/>
      </c>
      <c r="Q54" s="85">
        <f t="shared" si="12"/>
        <v>0</v>
      </c>
      <c r="R54" s="190"/>
      <c r="S54" s="84" t="str">
        <f t="shared" si="13"/>
        <v/>
      </c>
      <c r="T54" s="85">
        <f t="shared" si="14"/>
        <v>0</v>
      </c>
      <c r="U54" s="190"/>
      <c r="V54" s="84" t="str">
        <f t="shared" si="15"/>
        <v/>
      </c>
      <c r="W54" s="85">
        <f t="shared" si="16"/>
        <v>0</v>
      </c>
      <c r="X54" s="190"/>
      <c r="Y54" s="84" t="str">
        <f t="shared" si="17"/>
        <v/>
      </c>
      <c r="Z54" s="85">
        <f t="shared" si="18"/>
        <v>0</v>
      </c>
      <c r="AA54" s="190"/>
      <c r="AB54" s="84" t="str">
        <f t="shared" si="2"/>
        <v/>
      </c>
      <c r="AC54" s="85">
        <f t="shared" si="19"/>
        <v>0</v>
      </c>
      <c r="AD54" s="192"/>
      <c r="AE54" s="84" t="str">
        <f t="shared" si="3"/>
        <v/>
      </c>
      <c r="AF54" s="85">
        <f t="shared" si="20"/>
        <v>0</v>
      </c>
      <c r="AG54" s="192"/>
      <c r="AH54" s="84" t="str">
        <f t="shared" si="4"/>
        <v/>
      </c>
      <c r="AI54" s="85">
        <f t="shared" si="21"/>
        <v>0</v>
      </c>
      <c r="AJ54" s="192"/>
      <c r="AK54" s="84" t="str">
        <f t="shared" si="5"/>
        <v/>
      </c>
      <c r="AL54" s="85">
        <f t="shared" si="22"/>
        <v>0</v>
      </c>
      <c r="AM54" s="192"/>
      <c r="AN54" s="84" t="str">
        <f t="shared" si="6"/>
        <v/>
      </c>
      <c r="AO54" s="85">
        <f t="shared" si="23"/>
        <v>0</v>
      </c>
      <c r="AP54" s="192"/>
      <c r="AQ54" s="84" t="str">
        <f t="shared" si="7"/>
        <v/>
      </c>
      <c r="AR54" s="86">
        <f t="shared" si="24"/>
        <v>0</v>
      </c>
      <c r="AS54" s="87">
        <f t="shared" si="25"/>
        <v>0</v>
      </c>
      <c r="AT54" s="88" t="str">
        <f t="shared" si="26"/>
        <v/>
      </c>
      <c r="AU54" s="89" t="str">
        <f t="shared" si="44"/>
        <v/>
      </c>
      <c r="AV54" s="89"/>
      <c r="AW54" s="99" t="str">
        <f t="shared" si="28"/>
        <v>-</v>
      </c>
      <c r="AX54" s="89"/>
      <c r="AY54" s="91">
        <f t="shared" si="29"/>
        <v>0</v>
      </c>
      <c r="AZ54" s="91">
        <f t="shared" si="30"/>
        <v>0</v>
      </c>
      <c r="BA54" s="91">
        <f t="shared" si="31"/>
        <v>0</v>
      </c>
      <c r="BB54" s="92" t="str">
        <f t="shared" si="32"/>
        <v/>
      </c>
      <c r="BC54" s="100"/>
      <c r="BD54" s="31"/>
      <c r="BE54" s="31"/>
      <c r="BF54" s="101"/>
      <c r="BG54" s="93">
        <f t="shared" si="33"/>
        <v>0</v>
      </c>
      <c r="BH54" s="94">
        <f t="shared" si="34"/>
        <v>0</v>
      </c>
      <c r="BI54" s="95" t="str">
        <f t="shared" si="35"/>
        <v>-</v>
      </c>
      <c r="BJ54" s="95" t="e">
        <f t="shared" si="36"/>
        <v>#N/A</v>
      </c>
      <c r="BK54" s="95">
        <f t="shared" si="37"/>
        <v>0</v>
      </c>
      <c r="BL54" s="96">
        <f t="shared" si="43"/>
        <v>0</v>
      </c>
      <c r="BM54" s="97">
        <f t="shared" si="39"/>
        <v>0</v>
      </c>
      <c r="BN54" s="97">
        <f t="shared" si="40"/>
        <v>0</v>
      </c>
      <c r="BO54" s="97">
        <f t="shared" si="8"/>
        <v>0</v>
      </c>
      <c r="BP54" s="97">
        <f t="shared" si="41"/>
        <v>0</v>
      </c>
      <c r="BQ54" s="97">
        <f t="shared" si="42"/>
        <v>0</v>
      </c>
      <c r="BR54" s="98">
        <f>SUMIFS(AY$22:$AY$121,$O$22:$O$121,$O54,$C$22:$C$121,C54)*Q54</f>
        <v>0</v>
      </c>
      <c r="BS54" s="98">
        <f>SUMIFS($AY$22:AY$121,$R$22:$R$121,$R54,$C$22:$C$121,C54)*T54</f>
        <v>0</v>
      </c>
      <c r="BT54" s="98">
        <f>SUMIFS($AY$22:AY$121,$U$22:$U$121,$U54,$C$22:$C$121,C54)*W54</f>
        <v>0</v>
      </c>
      <c r="BU54" s="98">
        <f>SUMIFS($AY$22:AY$121,$X$22:$X$121,$X54,$C$22:$C$121,C54)*Z54</f>
        <v>0</v>
      </c>
      <c r="BV54" s="98">
        <f>SUMIFS($AY$22:AY$121,$AA$22:$AA$121,$AA54,$C$22:$C$121,C54)*AC54</f>
        <v>0</v>
      </c>
      <c r="BW54" s="98">
        <f>SUMIFS($AY$22:AY$121,$AD$22:$AD$121,$AD54,$C$22:$C$121,C54)*AF54</f>
        <v>0</v>
      </c>
      <c r="BX54" s="98">
        <f>SUMIFS($AY$22:AY$121,$AG$22:$AG$121,$AG54,$C$22:$C$121,C54)*AI54</f>
        <v>0</v>
      </c>
      <c r="BY54" s="98">
        <f>SUMIFS($AY$22:AY$121,$AJ$22:$AJ$121,$AJ54,$C$22:$C$121,C54)*AL54</f>
        <v>0</v>
      </c>
      <c r="BZ54" s="98">
        <f>SUMIFS($AY$22:AY$121,$AM$22:$AM$121,$AM54,$C$22:$C$121,C54)*AO54</f>
        <v>0</v>
      </c>
      <c r="CA54" s="98">
        <f>SUMIFS($AY$22:AY$121,$AP$22:$AP$121,$AP54,$C$22:$C$121,C54)*AR54</f>
        <v>0</v>
      </c>
      <c r="CB54" s="49"/>
      <c r="CC54" s="38"/>
      <c r="CW54" s="29"/>
    </row>
    <row r="55" spans="1:101" ht="21.9" customHeight="1" outlineLevel="1" x14ac:dyDescent="0.3">
      <c r="A55" s="15"/>
      <c r="B55" s="17"/>
      <c r="C55" s="81">
        <v>34</v>
      </c>
      <c r="D55" s="186" t="s">
        <v>71</v>
      </c>
      <c r="E55" s="187"/>
      <c r="F55" s="82" t="str">
        <f t="shared" si="9"/>
        <v/>
      </c>
      <c r="G55" s="173"/>
      <c r="H55" s="82"/>
      <c r="I55" s="188"/>
      <c r="J55" s="189"/>
      <c r="K55" s="83" t="str">
        <f t="shared" si="0"/>
        <v/>
      </c>
      <c r="L55" s="188"/>
      <c r="M55" s="82" t="str">
        <f t="shared" si="10"/>
        <v/>
      </c>
      <c r="N55" s="174" t="str">
        <f t="shared" si="45"/>
        <v/>
      </c>
      <c r="O55" s="190"/>
      <c r="P55" s="84" t="str">
        <f t="shared" si="11"/>
        <v/>
      </c>
      <c r="Q55" s="85">
        <f t="shared" si="12"/>
        <v>0</v>
      </c>
      <c r="R55" s="190"/>
      <c r="S55" s="84" t="str">
        <f t="shared" si="13"/>
        <v/>
      </c>
      <c r="T55" s="85">
        <f t="shared" si="14"/>
        <v>0</v>
      </c>
      <c r="U55" s="190"/>
      <c r="V55" s="84" t="str">
        <f t="shared" si="15"/>
        <v/>
      </c>
      <c r="W55" s="85">
        <f t="shared" si="16"/>
        <v>0</v>
      </c>
      <c r="X55" s="190"/>
      <c r="Y55" s="84" t="str">
        <f t="shared" si="17"/>
        <v/>
      </c>
      <c r="Z55" s="85">
        <f t="shared" si="18"/>
        <v>0</v>
      </c>
      <c r="AA55" s="190"/>
      <c r="AB55" s="84" t="str">
        <f t="shared" si="2"/>
        <v/>
      </c>
      <c r="AC55" s="85">
        <f t="shared" si="19"/>
        <v>0</v>
      </c>
      <c r="AD55" s="192"/>
      <c r="AE55" s="84" t="str">
        <f t="shared" si="3"/>
        <v/>
      </c>
      <c r="AF55" s="85">
        <f t="shared" si="20"/>
        <v>0</v>
      </c>
      <c r="AG55" s="192"/>
      <c r="AH55" s="84" t="str">
        <f t="shared" si="4"/>
        <v/>
      </c>
      <c r="AI55" s="85">
        <f t="shared" si="21"/>
        <v>0</v>
      </c>
      <c r="AJ55" s="192"/>
      <c r="AK55" s="84" t="str">
        <f t="shared" si="5"/>
        <v/>
      </c>
      <c r="AL55" s="85">
        <f t="shared" si="22"/>
        <v>0</v>
      </c>
      <c r="AM55" s="192"/>
      <c r="AN55" s="84" t="str">
        <f t="shared" si="6"/>
        <v/>
      </c>
      <c r="AO55" s="85">
        <f t="shared" si="23"/>
        <v>0</v>
      </c>
      <c r="AP55" s="192"/>
      <c r="AQ55" s="84" t="str">
        <f t="shared" si="7"/>
        <v/>
      </c>
      <c r="AR55" s="86">
        <f t="shared" si="24"/>
        <v>0</v>
      </c>
      <c r="AS55" s="87">
        <f t="shared" si="25"/>
        <v>0</v>
      </c>
      <c r="AT55" s="88" t="str">
        <f t="shared" si="26"/>
        <v/>
      </c>
      <c r="AU55" s="89" t="str">
        <f t="shared" si="44"/>
        <v/>
      </c>
      <c r="AV55" s="89"/>
      <c r="AW55" s="99" t="str">
        <f t="shared" si="28"/>
        <v>-</v>
      </c>
      <c r="AX55" s="89"/>
      <c r="AY55" s="91">
        <f t="shared" si="29"/>
        <v>0</v>
      </c>
      <c r="AZ55" s="91">
        <f t="shared" si="30"/>
        <v>0</v>
      </c>
      <c r="BA55" s="91">
        <f t="shared" si="31"/>
        <v>0</v>
      </c>
      <c r="BB55" s="92" t="str">
        <f t="shared" si="32"/>
        <v/>
      </c>
      <c r="BC55" s="100"/>
      <c r="BD55" s="31"/>
      <c r="BE55" s="31"/>
      <c r="BF55" s="101"/>
      <c r="BG55" s="93">
        <f t="shared" si="33"/>
        <v>0</v>
      </c>
      <c r="BH55" s="94">
        <f t="shared" si="34"/>
        <v>0</v>
      </c>
      <c r="BI55" s="95" t="str">
        <f t="shared" si="35"/>
        <v>-</v>
      </c>
      <c r="BJ55" s="95" t="e">
        <f t="shared" si="36"/>
        <v>#N/A</v>
      </c>
      <c r="BK55" s="95">
        <f t="shared" si="37"/>
        <v>0</v>
      </c>
      <c r="BL55" s="96">
        <f t="shared" si="43"/>
        <v>0</v>
      </c>
      <c r="BM55" s="97">
        <f t="shared" si="39"/>
        <v>0</v>
      </c>
      <c r="BN55" s="97">
        <f t="shared" si="40"/>
        <v>0</v>
      </c>
      <c r="BO55" s="97">
        <f t="shared" si="8"/>
        <v>0</v>
      </c>
      <c r="BP55" s="97">
        <f t="shared" si="41"/>
        <v>0</v>
      </c>
      <c r="BQ55" s="97">
        <f t="shared" si="42"/>
        <v>0</v>
      </c>
      <c r="BR55" s="98">
        <f>SUMIFS(AY$22:$AY$121,$O$22:$O$121,$O55,$C$22:$C$121,C55)*Q55</f>
        <v>0</v>
      </c>
      <c r="BS55" s="98">
        <f>SUMIFS($AY$22:AY$121,$R$22:$R$121,$R55,$C$22:$C$121,C55)*T55</f>
        <v>0</v>
      </c>
      <c r="BT55" s="98">
        <f>SUMIFS($AY$22:AY$121,$U$22:$U$121,$U55,$C$22:$C$121,C55)*W55</f>
        <v>0</v>
      </c>
      <c r="BU55" s="98">
        <f>SUMIFS($AY$22:AY$121,$X$22:$X$121,$X55,$C$22:$C$121,C55)*Z55</f>
        <v>0</v>
      </c>
      <c r="BV55" s="98">
        <f>SUMIFS($AY$22:AY$121,$AA$22:$AA$121,$AA55,$C$22:$C$121,C55)*AC55</f>
        <v>0</v>
      </c>
      <c r="BW55" s="98">
        <f>SUMIFS($AY$22:AY$121,$AD$22:$AD$121,$AD55,$C$22:$C$121,C55)*AF55</f>
        <v>0</v>
      </c>
      <c r="BX55" s="98">
        <f>SUMIFS($AY$22:AY$121,$AG$22:$AG$121,$AG55,$C$22:$C$121,C55)*AI55</f>
        <v>0</v>
      </c>
      <c r="BY55" s="98">
        <f>SUMIFS($AY$22:AY$121,$AJ$22:$AJ$121,$AJ55,$C$22:$C$121,C55)*AL55</f>
        <v>0</v>
      </c>
      <c r="BZ55" s="98">
        <f>SUMIFS($AY$22:AY$121,$AM$22:$AM$121,$AM55,$C$22:$C$121,C55)*AO55</f>
        <v>0</v>
      </c>
      <c r="CA55" s="98">
        <f>SUMIFS($AY$22:AY$121,$AP$22:$AP$121,$AP55,$C$22:$C$121,C55)*AR55</f>
        <v>0</v>
      </c>
      <c r="CB55" s="49"/>
      <c r="CW55" s="29"/>
    </row>
    <row r="56" spans="1:101" ht="21.9" customHeight="1" outlineLevel="1" x14ac:dyDescent="0.3">
      <c r="A56" s="15"/>
      <c r="B56" s="17"/>
      <c r="C56" s="81">
        <v>35</v>
      </c>
      <c r="D56" s="186" t="s">
        <v>71</v>
      </c>
      <c r="E56" s="187"/>
      <c r="F56" s="82" t="str">
        <f t="shared" si="9"/>
        <v/>
      </c>
      <c r="G56" s="173"/>
      <c r="H56" s="82"/>
      <c r="I56" s="188"/>
      <c r="J56" s="189"/>
      <c r="K56" s="83" t="str">
        <f t="shared" si="0"/>
        <v/>
      </c>
      <c r="L56" s="188"/>
      <c r="M56" s="82" t="str">
        <f t="shared" si="10"/>
        <v/>
      </c>
      <c r="N56" s="174" t="str">
        <f t="shared" si="45"/>
        <v/>
      </c>
      <c r="O56" s="190"/>
      <c r="P56" s="84" t="str">
        <f t="shared" si="11"/>
        <v/>
      </c>
      <c r="Q56" s="85">
        <f t="shared" si="12"/>
        <v>0</v>
      </c>
      <c r="R56" s="190"/>
      <c r="S56" s="84" t="str">
        <f t="shared" si="13"/>
        <v/>
      </c>
      <c r="T56" s="85">
        <f t="shared" si="14"/>
        <v>0</v>
      </c>
      <c r="U56" s="190"/>
      <c r="V56" s="84" t="str">
        <f t="shared" si="15"/>
        <v/>
      </c>
      <c r="W56" s="85">
        <f t="shared" si="16"/>
        <v>0</v>
      </c>
      <c r="X56" s="190"/>
      <c r="Y56" s="84" t="str">
        <f t="shared" si="17"/>
        <v/>
      </c>
      <c r="Z56" s="85">
        <f t="shared" si="18"/>
        <v>0</v>
      </c>
      <c r="AA56" s="190"/>
      <c r="AB56" s="84" t="str">
        <f t="shared" si="2"/>
        <v/>
      </c>
      <c r="AC56" s="85">
        <f t="shared" si="19"/>
        <v>0</v>
      </c>
      <c r="AD56" s="192"/>
      <c r="AE56" s="84" t="str">
        <f t="shared" si="3"/>
        <v/>
      </c>
      <c r="AF56" s="85">
        <f t="shared" si="20"/>
        <v>0</v>
      </c>
      <c r="AG56" s="192"/>
      <c r="AH56" s="84" t="str">
        <f t="shared" si="4"/>
        <v/>
      </c>
      <c r="AI56" s="85">
        <f t="shared" si="21"/>
        <v>0</v>
      </c>
      <c r="AJ56" s="192"/>
      <c r="AK56" s="84" t="str">
        <f t="shared" si="5"/>
        <v/>
      </c>
      <c r="AL56" s="85">
        <f t="shared" si="22"/>
        <v>0</v>
      </c>
      <c r="AM56" s="192"/>
      <c r="AN56" s="84" t="str">
        <f t="shared" si="6"/>
        <v/>
      </c>
      <c r="AO56" s="85">
        <f t="shared" si="23"/>
        <v>0</v>
      </c>
      <c r="AP56" s="192"/>
      <c r="AQ56" s="84" t="str">
        <f t="shared" si="7"/>
        <v/>
      </c>
      <c r="AR56" s="86">
        <f t="shared" si="24"/>
        <v>0</v>
      </c>
      <c r="AS56" s="87">
        <f t="shared" si="25"/>
        <v>0</v>
      </c>
      <c r="AT56" s="88" t="str">
        <f t="shared" si="26"/>
        <v/>
      </c>
      <c r="AU56" s="89" t="str">
        <f t="shared" si="44"/>
        <v/>
      </c>
      <c r="AV56" s="89"/>
      <c r="AW56" s="99" t="str">
        <f t="shared" si="28"/>
        <v>-</v>
      </c>
      <c r="AX56" s="89"/>
      <c r="AY56" s="91">
        <f t="shared" si="29"/>
        <v>0</v>
      </c>
      <c r="AZ56" s="91">
        <f t="shared" si="30"/>
        <v>0</v>
      </c>
      <c r="BA56" s="91">
        <f t="shared" si="31"/>
        <v>0</v>
      </c>
      <c r="BB56" s="92" t="str">
        <f t="shared" si="32"/>
        <v/>
      </c>
      <c r="BC56" s="100"/>
      <c r="BD56" s="31"/>
      <c r="BE56" s="31"/>
      <c r="BF56" s="101"/>
      <c r="BG56" s="93">
        <f t="shared" si="33"/>
        <v>0</v>
      </c>
      <c r="BH56" s="94">
        <f t="shared" si="34"/>
        <v>0</v>
      </c>
      <c r="BI56" s="95" t="str">
        <f t="shared" si="35"/>
        <v>-</v>
      </c>
      <c r="BJ56" s="95" t="e">
        <f t="shared" si="36"/>
        <v>#N/A</v>
      </c>
      <c r="BK56" s="95">
        <f t="shared" si="37"/>
        <v>0</v>
      </c>
      <c r="BL56" s="96">
        <f t="shared" si="43"/>
        <v>0</v>
      </c>
      <c r="BM56" s="97">
        <f t="shared" si="39"/>
        <v>0</v>
      </c>
      <c r="BN56" s="97">
        <f t="shared" si="40"/>
        <v>0</v>
      </c>
      <c r="BO56" s="97">
        <f t="shared" si="8"/>
        <v>0</v>
      </c>
      <c r="BP56" s="97">
        <f t="shared" si="41"/>
        <v>0</v>
      </c>
      <c r="BQ56" s="97">
        <f t="shared" si="42"/>
        <v>0</v>
      </c>
      <c r="BR56" s="98">
        <f>SUMIFS(AY$22:$AY$121,$O$22:$O$121,$O56,$C$22:$C$121,C56)*Q56</f>
        <v>0</v>
      </c>
      <c r="BS56" s="98">
        <f>SUMIFS($AY$22:AY$121,$R$22:$R$121,$R56,$C$22:$C$121,C56)*T56</f>
        <v>0</v>
      </c>
      <c r="BT56" s="98">
        <f>SUMIFS($AY$22:AY$121,$U$22:$U$121,$U56,$C$22:$C$121,C56)*W56</f>
        <v>0</v>
      </c>
      <c r="BU56" s="98">
        <f>SUMIFS($AY$22:AY$121,$X$22:$X$121,$X56,$C$22:$C$121,C56)*Z56</f>
        <v>0</v>
      </c>
      <c r="BV56" s="98">
        <f>SUMIFS($AY$22:AY$121,$AA$22:$AA$121,$AA56,$C$22:$C$121,C56)*AC56</f>
        <v>0</v>
      </c>
      <c r="BW56" s="98">
        <f>SUMIFS($AY$22:AY$121,$AD$22:$AD$121,$AD56,$C$22:$C$121,C56)*AF56</f>
        <v>0</v>
      </c>
      <c r="BX56" s="98">
        <f>SUMIFS($AY$22:AY$121,$AG$22:$AG$121,$AG56,$C$22:$C$121,C56)*AI56</f>
        <v>0</v>
      </c>
      <c r="BY56" s="98">
        <f>SUMIFS($AY$22:AY$121,$AJ$22:$AJ$121,$AJ56,$C$22:$C$121,C56)*AL56</f>
        <v>0</v>
      </c>
      <c r="BZ56" s="98">
        <f>SUMIFS($AY$22:AY$121,$AM$22:$AM$121,$AM56,$C$22:$C$121,C56)*AO56</f>
        <v>0</v>
      </c>
      <c r="CA56" s="98">
        <f>SUMIFS($AY$22:AY$121,$AP$22:$AP$121,$AP56,$C$22:$C$121,C56)*AR56</f>
        <v>0</v>
      </c>
      <c r="CB56" s="49"/>
      <c r="CC56" s="38"/>
      <c r="CW56" s="29"/>
    </row>
    <row r="57" spans="1:101" ht="21.9" customHeight="1" outlineLevel="1" x14ac:dyDescent="0.3">
      <c r="A57" s="15"/>
      <c r="B57" s="17"/>
      <c r="C57" s="81">
        <v>36</v>
      </c>
      <c r="D57" s="186" t="s">
        <v>71</v>
      </c>
      <c r="E57" s="187"/>
      <c r="F57" s="82" t="str">
        <f t="shared" si="9"/>
        <v/>
      </c>
      <c r="G57" s="173"/>
      <c r="H57" s="82"/>
      <c r="I57" s="188"/>
      <c r="J57" s="189"/>
      <c r="K57" s="83" t="str">
        <f t="shared" si="0"/>
        <v/>
      </c>
      <c r="L57" s="188"/>
      <c r="M57" s="82" t="str">
        <f t="shared" si="10"/>
        <v/>
      </c>
      <c r="N57" s="174" t="str">
        <f t="shared" si="45"/>
        <v/>
      </c>
      <c r="O57" s="190"/>
      <c r="P57" s="84" t="str">
        <f t="shared" si="11"/>
        <v/>
      </c>
      <c r="Q57" s="85">
        <f t="shared" si="12"/>
        <v>0</v>
      </c>
      <c r="R57" s="190"/>
      <c r="S57" s="84" t="str">
        <f t="shared" si="13"/>
        <v/>
      </c>
      <c r="T57" s="85">
        <f t="shared" si="14"/>
        <v>0</v>
      </c>
      <c r="U57" s="190"/>
      <c r="V57" s="84" t="str">
        <f t="shared" si="15"/>
        <v/>
      </c>
      <c r="W57" s="85">
        <f t="shared" si="16"/>
        <v>0</v>
      </c>
      <c r="X57" s="190"/>
      <c r="Y57" s="84" t="str">
        <f t="shared" si="17"/>
        <v/>
      </c>
      <c r="Z57" s="85">
        <f t="shared" si="18"/>
        <v>0</v>
      </c>
      <c r="AA57" s="190"/>
      <c r="AB57" s="84" t="str">
        <f t="shared" si="2"/>
        <v/>
      </c>
      <c r="AC57" s="85">
        <f t="shared" si="19"/>
        <v>0</v>
      </c>
      <c r="AD57" s="192"/>
      <c r="AE57" s="84" t="str">
        <f t="shared" si="3"/>
        <v/>
      </c>
      <c r="AF57" s="85">
        <f t="shared" si="20"/>
        <v>0</v>
      </c>
      <c r="AG57" s="192"/>
      <c r="AH57" s="84" t="str">
        <f t="shared" si="4"/>
        <v/>
      </c>
      <c r="AI57" s="85">
        <f t="shared" si="21"/>
        <v>0</v>
      </c>
      <c r="AJ57" s="192"/>
      <c r="AK57" s="84" t="str">
        <f t="shared" si="5"/>
        <v/>
      </c>
      <c r="AL57" s="85">
        <f t="shared" si="22"/>
        <v>0</v>
      </c>
      <c r="AM57" s="192"/>
      <c r="AN57" s="84" t="str">
        <f t="shared" si="6"/>
        <v/>
      </c>
      <c r="AO57" s="85">
        <f t="shared" si="23"/>
        <v>0</v>
      </c>
      <c r="AP57" s="192"/>
      <c r="AQ57" s="84" t="str">
        <f t="shared" si="7"/>
        <v/>
      </c>
      <c r="AR57" s="86">
        <f t="shared" si="24"/>
        <v>0</v>
      </c>
      <c r="AS57" s="87">
        <f t="shared" si="25"/>
        <v>0</v>
      </c>
      <c r="AT57" s="88" t="str">
        <f t="shared" si="26"/>
        <v/>
      </c>
      <c r="AU57" s="89" t="str">
        <f t="shared" si="44"/>
        <v/>
      </c>
      <c r="AV57" s="89"/>
      <c r="AW57" s="99" t="str">
        <f t="shared" si="28"/>
        <v>-</v>
      </c>
      <c r="AX57" s="89"/>
      <c r="AY57" s="91">
        <f t="shared" si="29"/>
        <v>0</v>
      </c>
      <c r="AZ57" s="91">
        <f t="shared" si="30"/>
        <v>0</v>
      </c>
      <c r="BA57" s="91">
        <f t="shared" si="31"/>
        <v>0</v>
      </c>
      <c r="BB57" s="92" t="str">
        <f t="shared" si="32"/>
        <v/>
      </c>
      <c r="BC57" s="100"/>
      <c r="BD57" s="31"/>
      <c r="BE57" s="31"/>
      <c r="BF57" s="101"/>
      <c r="BG57" s="93">
        <f t="shared" si="33"/>
        <v>0</v>
      </c>
      <c r="BH57" s="94">
        <f t="shared" si="34"/>
        <v>0</v>
      </c>
      <c r="BI57" s="95" t="str">
        <f t="shared" si="35"/>
        <v>-</v>
      </c>
      <c r="BJ57" s="95" t="e">
        <f t="shared" si="36"/>
        <v>#N/A</v>
      </c>
      <c r="BK57" s="95">
        <f t="shared" si="37"/>
        <v>0</v>
      </c>
      <c r="BL57" s="96">
        <f t="shared" si="43"/>
        <v>0</v>
      </c>
      <c r="BM57" s="97">
        <f t="shared" si="39"/>
        <v>0</v>
      </c>
      <c r="BN57" s="97">
        <f t="shared" si="40"/>
        <v>0</v>
      </c>
      <c r="BO57" s="97">
        <f t="shared" si="8"/>
        <v>0</v>
      </c>
      <c r="BP57" s="97">
        <f t="shared" si="41"/>
        <v>0</v>
      </c>
      <c r="BQ57" s="97">
        <f t="shared" si="42"/>
        <v>0</v>
      </c>
      <c r="BR57" s="98">
        <f>SUMIFS(AY$22:$AY$121,$O$22:$O$121,$O57,$C$22:$C$121,C57)*Q57</f>
        <v>0</v>
      </c>
      <c r="BS57" s="98">
        <f>SUMIFS($AY$22:AY$121,$R$22:$R$121,$R57,$C$22:$C$121,C57)*T57</f>
        <v>0</v>
      </c>
      <c r="BT57" s="98">
        <f>SUMIFS($AY$22:AY$121,$U$22:$U$121,$U57,$C$22:$C$121,C57)*W57</f>
        <v>0</v>
      </c>
      <c r="BU57" s="98">
        <f>SUMIFS($AY$22:AY$121,$X$22:$X$121,$X57,$C$22:$C$121,C57)*Z57</f>
        <v>0</v>
      </c>
      <c r="BV57" s="98">
        <f>SUMIFS($AY$22:AY$121,$AA$22:$AA$121,$AA57,$C$22:$C$121,C57)*AC57</f>
        <v>0</v>
      </c>
      <c r="BW57" s="98">
        <f>SUMIFS($AY$22:AY$121,$AD$22:$AD$121,$AD57,$C$22:$C$121,C57)*AF57</f>
        <v>0</v>
      </c>
      <c r="BX57" s="98">
        <f>SUMIFS($AY$22:AY$121,$AG$22:$AG$121,$AG57,$C$22:$C$121,C57)*AI57</f>
        <v>0</v>
      </c>
      <c r="BY57" s="98">
        <f>SUMIFS($AY$22:AY$121,$AJ$22:$AJ$121,$AJ57,$C$22:$C$121,C57)*AL57</f>
        <v>0</v>
      </c>
      <c r="BZ57" s="98">
        <f>SUMIFS($AY$22:AY$121,$AM$22:$AM$121,$AM57,$C$22:$C$121,C57)*AO57</f>
        <v>0</v>
      </c>
      <c r="CA57" s="98">
        <f>SUMIFS($AY$22:AY$121,$AP$22:$AP$121,$AP57,$C$22:$C$121,C57)*AR57</f>
        <v>0</v>
      </c>
      <c r="CB57" s="49"/>
      <c r="CC57" s="38"/>
      <c r="CW57" s="29"/>
    </row>
    <row r="58" spans="1:101" ht="21.9" customHeight="1" outlineLevel="1" x14ac:dyDescent="0.3">
      <c r="A58" s="15"/>
      <c r="B58" s="17"/>
      <c r="C58" s="81">
        <v>37</v>
      </c>
      <c r="D58" s="186" t="s">
        <v>71</v>
      </c>
      <c r="E58" s="187"/>
      <c r="F58" s="82" t="str">
        <f t="shared" si="9"/>
        <v/>
      </c>
      <c r="G58" s="173"/>
      <c r="H58" s="82"/>
      <c r="I58" s="188"/>
      <c r="J58" s="189"/>
      <c r="K58" s="83" t="str">
        <f t="shared" si="0"/>
        <v/>
      </c>
      <c r="L58" s="188"/>
      <c r="M58" s="82" t="str">
        <f t="shared" si="10"/>
        <v/>
      </c>
      <c r="N58" s="174" t="str">
        <f t="shared" si="45"/>
        <v/>
      </c>
      <c r="O58" s="190"/>
      <c r="P58" s="84" t="str">
        <f t="shared" si="11"/>
        <v/>
      </c>
      <c r="Q58" s="85">
        <f t="shared" si="12"/>
        <v>0</v>
      </c>
      <c r="R58" s="190"/>
      <c r="S58" s="84" t="str">
        <f t="shared" si="13"/>
        <v/>
      </c>
      <c r="T58" s="85">
        <f t="shared" si="14"/>
        <v>0</v>
      </c>
      <c r="U58" s="190"/>
      <c r="V58" s="84" t="str">
        <f t="shared" si="15"/>
        <v/>
      </c>
      <c r="W58" s="85">
        <f t="shared" si="16"/>
        <v>0</v>
      </c>
      <c r="X58" s="190"/>
      <c r="Y58" s="84" t="str">
        <f t="shared" si="17"/>
        <v/>
      </c>
      <c r="Z58" s="85">
        <f t="shared" si="18"/>
        <v>0</v>
      </c>
      <c r="AA58" s="190"/>
      <c r="AB58" s="84" t="str">
        <f t="shared" si="2"/>
        <v/>
      </c>
      <c r="AC58" s="85">
        <f t="shared" si="19"/>
        <v>0</v>
      </c>
      <c r="AD58" s="192"/>
      <c r="AE58" s="84" t="str">
        <f t="shared" si="3"/>
        <v/>
      </c>
      <c r="AF58" s="85">
        <f t="shared" si="20"/>
        <v>0</v>
      </c>
      <c r="AG58" s="192"/>
      <c r="AH58" s="84" t="str">
        <f t="shared" si="4"/>
        <v/>
      </c>
      <c r="AI58" s="85">
        <f t="shared" si="21"/>
        <v>0</v>
      </c>
      <c r="AJ58" s="192"/>
      <c r="AK58" s="84" t="str">
        <f t="shared" si="5"/>
        <v/>
      </c>
      <c r="AL58" s="85">
        <f t="shared" si="22"/>
        <v>0</v>
      </c>
      <c r="AM58" s="192"/>
      <c r="AN58" s="84" t="str">
        <f t="shared" si="6"/>
        <v/>
      </c>
      <c r="AO58" s="85">
        <f t="shared" si="23"/>
        <v>0</v>
      </c>
      <c r="AP58" s="192"/>
      <c r="AQ58" s="84" t="str">
        <f t="shared" si="7"/>
        <v/>
      </c>
      <c r="AR58" s="86">
        <f t="shared" si="24"/>
        <v>0</v>
      </c>
      <c r="AS58" s="87">
        <f t="shared" si="25"/>
        <v>0</v>
      </c>
      <c r="AT58" s="88" t="str">
        <f t="shared" si="26"/>
        <v/>
      </c>
      <c r="AU58" s="89" t="str">
        <f t="shared" si="44"/>
        <v/>
      </c>
      <c r="AV58" s="89"/>
      <c r="AW58" s="99" t="str">
        <f t="shared" si="28"/>
        <v>-</v>
      </c>
      <c r="AX58" s="89"/>
      <c r="AY58" s="91">
        <f t="shared" si="29"/>
        <v>0</v>
      </c>
      <c r="AZ58" s="91">
        <f t="shared" si="30"/>
        <v>0</v>
      </c>
      <c r="BA58" s="91">
        <f t="shared" si="31"/>
        <v>0</v>
      </c>
      <c r="BB58" s="92" t="str">
        <f t="shared" si="32"/>
        <v/>
      </c>
      <c r="BC58" s="100"/>
      <c r="BD58" s="31"/>
      <c r="BE58" s="31"/>
      <c r="BF58" s="101"/>
      <c r="BG58" s="93">
        <f t="shared" si="33"/>
        <v>0</v>
      </c>
      <c r="BH58" s="94">
        <f t="shared" si="34"/>
        <v>0</v>
      </c>
      <c r="BI58" s="95" t="str">
        <f t="shared" si="35"/>
        <v>-</v>
      </c>
      <c r="BJ58" s="95" t="e">
        <f t="shared" si="36"/>
        <v>#N/A</v>
      </c>
      <c r="BK58" s="95">
        <f t="shared" si="37"/>
        <v>0</v>
      </c>
      <c r="BL58" s="96">
        <f t="shared" si="43"/>
        <v>0</v>
      </c>
      <c r="BM58" s="97">
        <f t="shared" si="39"/>
        <v>0</v>
      </c>
      <c r="BN58" s="97">
        <f t="shared" si="40"/>
        <v>0</v>
      </c>
      <c r="BO58" s="97">
        <f t="shared" si="8"/>
        <v>0</v>
      </c>
      <c r="BP58" s="97">
        <f t="shared" si="41"/>
        <v>0</v>
      </c>
      <c r="BQ58" s="97">
        <f t="shared" si="42"/>
        <v>0</v>
      </c>
      <c r="BR58" s="98">
        <f>SUMIFS(AY$22:$AY$121,$O$22:$O$121,$O58,$C$22:$C$121,C58)*Q58</f>
        <v>0</v>
      </c>
      <c r="BS58" s="98">
        <f>SUMIFS($AY$22:AY$121,$R$22:$R$121,$R58,$C$22:$C$121,C58)*T58</f>
        <v>0</v>
      </c>
      <c r="BT58" s="98">
        <f>SUMIFS($AY$22:AY$121,$U$22:$U$121,$U58,$C$22:$C$121,C58)*W58</f>
        <v>0</v>
      </c>
      <c r="BU58" s="98">
        <f>SUMIFS($AY$22:AY$121,$X$22:$X$121,$X58,$C$22:$C$121,C58)*Z58</f>
        <v>0</v>
      </c>
      <c r="BV58" s="98">
        <f>SUMIFS($AY$22:AY$121,$AA$22:$AA$121,$AA58,$C$22:$C$121,C58)*AC58</f>
        <v>0</v>
      </c>
      <c r="BW58" s="98">
        <f>SUMIFS($AY$22:AY$121,$AD$22:$AD$121,$AD58,$C$22:$C$121,C58)*AF58</f>
        <v>0</v>
      </c>
      <c r="BX58" s="98">
        <f>SUMIFS($AY$22:AY$121,$AG$22:$AG$121,$AG58,$C$22:$C$121,C58)*AI58</f>
        <v>0</v>
      </c>
      <c r="BY58" s="98">
        <f>SUMIFS($AY$22:AY$121,$AJ$22:$AJ$121,$AJ58,$C$22:$C$121,C58)*AL58</f>
        <v>0</v>
      </c>
      <c r="BZ58" s="98">
        <f>SUMIFS($AY$22:AY$121,$AM$22:$AM$121,$AM58,$C$22:$C$121,C58)*AO58</f>
        <v>0</v>
      </c>
      <c r="CA58" s="98">
        <f>SUMIFS($AY$22:AY$121,$AP$22:$AP$121,$AP58,$C$22:$C$121,C58)*AR58</f>
        <v>0</v>
      </c>
      <c r="CB58" s="49"/>
      <c r="CW58" s="29"/>
    </row>
    <row r="59" spans="1:101" ht="21.9" customHeight="1" outlineLevel="1" x14ac:dyDescent="0.3">
      <c r="A59" s="15"/>
      <c r="B59" s="17"/>
      <c r="C59" s="81">
        <v>38</v>
      </c>
      <c r="D59" s="186" t="s">
        <v>71</v>
      </c>
      <c r="E59" s="187"/>
      <c r="F59" s="82" t="str">
        <f t="shared" si="9"/>
        <v/>
      </c>
      <c r="G59" s="173"/>
      <c r="H59" s="82"/>
      <c r="I59" s="188"/>
      <c r="J59" s="189"/>
      <c r="K59" s="83" t="str">
        <f t="shared" si="0"/>
        <v/>
      </c>
      <c r="L59" s="188"/>
      <c r="M59" s="82" t="str">
        <f t="shared" si="10"/>
        <v/>
      </c>
      <c r="N59" s="174" t="str">
        <f t="shared" si="45"/>
        <v/>
      </c>
      <c r="O59" s="190"/>
      <c r="P59" s="84" t="str">
        <f t="shared" si="11"/>
        <v/>
      </c>
      <c r="Q59" s="85">
        <f t="shared" si="12"/>
        <v>0</v>
      </c>
      <c r="R59" s="190"/>
      <c r="S59" s="84" t="str">
        <f t="shared" si="13"/>
        <v/>
      </c>
      <c r="T59" s="85">
        <f t="shared" si="14"/>
        <v>0</v>
      </c>
      <c r="U59" s="190"/>
      <c r="V59" s="84" t="str">
        <f t="shared" si="15"/>
        <v/>
      </c>
      <c r="W59" s="85">
        <f t="shared" si="16"/>
        <v>0</v>
      </c>
      <c r="X59" s="190"/>
      <c r="Y59" s="84" t="str">
        <f t="shared" si="17"/>
        <v/>
      </c>
      <c r="Z59" s="85">
        <f t="shared" si="18"/>
        <v>0</v>
      </c>
      <c r="AA59" s="190"/>
      <c r="AB59" s="84" t="str">
        <f t="shared" si="2"/>
        <v/>
      </c>
      <c r="AC59" s="85">
        <f t="shared" si="19"/>
        <v>0</v>
      </c>
      <c r="AD59" s="192"/>
      <c r="AE59" s="84" t="str">
        <f t="shared" si="3"/>
        <v/>
      </c>
      <c r="AF59" s="85">
        <f t="shared" si="20"/>
        <v>0</v>
      </c>
      <c r="AG59" s="192"/>
      <c r="AH59" s="84" t="str">
        <f t="shared" si="4"/>
        <v/>
      </c>
      <c r="AI59" s="85">
        <f t="shared" si="21"/>
        <v>0</v>
      </c>
      <c r="AJ59" s="192"/>
      <c r="AK59" s="84" t="str">
        <f t="shared" si="5"/>
        <v/>
      </c>
      <c r="AL59" s="85">
        <f t="shared" si="22"/>
        <v>0</v>
      </c>
      <c r="AM59" s="192"/>
      <c r="AN59" s="84" t="str">
        <f t="shared" si="6"/>
        <v/>
      </c>
      <c r="AO59" s="85">
        <f t="shared" si="23"/>
        <v>0</v>
      </c>
      <c r="AP59" s="192"/>
      <c r="AQ59" s="84" t="str">
        <f t="shared" si="7"/>
        <v/>
      </c>
      <c r="AR59" s="86">
        <f t="shared" si="24"/>
        <v>0</v>
      </c>
      <c r="AS59" s="87">
        <f t="shared" si="25"/>
        <v>0</v>
      </c>
      <c r="AT59" s="88" t="str">
        <f t="shared" si="26"/>
        <v/>
      </c>
      <c r="AU59" s="89" t="str">
        <f t="shared" si="44"/>
        <v/>
      </c>
      <c r="AV59" s="89"/>
      <c r="AW59" s="99" t="str">
        <f t="shared" si="28"/>
        <v>-</v>
      </c>
      <c r="AX59" s="89"/>
      <c r="AY59" s="91">
        <f t="shared" si="29"/>
        <v>0</v>
      </c>
      <c r="AZ59" s="91">
        <f t="shared" si="30"/>
        <v>0</v>
      </c>
      <c r="BA59" s="91">
        <f t="shared" si="31"/>
        <v>0</v>
      </c>
      <c r="BB59" s="92" t="str">
        <f t="shared" si="32"/>
        <v/>
      </c>
      <c r="BC59" s="100"/>
      <c r="BD59" s="31"/>
      <c r="BE59" s="31"/>
      <c r="BF59" s="101"/>
      <c r="BG59" s="93">
        <f t="shared" si="33"/>
        <v>0</v>
      </c>
      <c r="BH59" s="94">
        <f t="shared" si="34"/>
        <v>0</v>
      </c>
      <c r="BI59" s="95" t="str">
        <f t="shared" si="35"/>
        <v>-</v>
      </c>
      <c r="BJ59" s="95" t="e">
        <f t="shared" si="36"/>
        <v>#N/A</v>
      </c>
      <c r="BK59" s="95">
        <f t="shared" si="37"/>
        <v>0</v>
      </c>
      <c r="BL59" s="96">
        <f t="shared" si="43"/>
        <v>0</v>
      </c>
      <c r="BM59" s="97">
        <f t="shared" si="39"/>
        <v>0</v>
      </c>
      <c r="BN59" s="97">
        <f t="shared" si="40"/>
        <v>0</v>
      </c>
      <c r="BO59" s="97">
        <f t="shared" si="8"/>
        <v>0</v>
      </c>
      <c r="BP59" s="97">
        <f t="shared" si="41"/>
        <v>0</v>
      </c>
      <c r="BQ59" s="97">
        <f t="shared" si="42"/>
        <v>0</v>
      </c>
      <c r="BR59" s="98">
        <f>SUMIFS(AY$22:$AY$121,$O$22:$O$121,$O59,$C$22:$C$121,C59)*Q59</f>
        <v>0</v>
      </c>
      <c r="BS59" s="98">
        <f>SUMIFS($AY$22:AY$121,$R$22:$R$121,$R59,$C$22:$C$121,C59)*T59</f>
        <v>0</v>
      </c>
      <c r="BT59" s="98">
        <f>SUMIFS($AY$22:AY$121,$U$22:$U$121,$U59,$C$22:$C$121,C59)*W59</f>
        <v>0</v>
      </c>
      <c r="BU59" s="98">
        <f>SUMIFS($AY$22:AY$121,$X$22:$X$121,$X59,$C$22:$C$121,C59)*Z59</f>
        <v>0</v>
      </c>
      <c r="BV59" s="98">
        <f>SUMIFS($AY$22:AY$121,$AA$22:$AA$121,$AA59,$C$22:$C$121,C59)*AC59</f>
        <v>0</v>
      </c>
      <c r="BW59" s="98">
        <f>SUMIFS($AY$22:AY$121,$AD$22:$AD$121,$AD59,$C$22:$C$121,C59)*AF59</f>
        <v>0</v>
      </c>
      <c r="BX59" s="98">
        <f>SUMIFS($AY$22:AY$121,$AG$22:$AG$121,$AG59,$C$22:$C$121,C59)*AI59</f>
        <v>0</v>
      </c>
      <c r="BY59" s="98">
        <f>SUMIFS($AY$22:AY$121,$AJ$22:$AJ$121,$AJ59,$C$22:$C$121,C59)*AL59</f>
        <v>0</v>
      </c>
      <c r="BZ59" s="98">
        <f>SUMIFS($AY$22:AY$121,$AM$22:$AM$121,$AM59,$C$22:$C$121,C59)*AO59</f>
        <v>0</v>
      </c>
      <c r="CA59" s="98">
        <f>SUMIFS($AY$22:AY$121,$AP$22:$AP$121,$AP59,$C$22:$C$121,C59)*AR59</f>
        <v>0</v>
      </c>
      <c r="CB59" s="49"/>
      <c r="CC59" s="38"/>
      <c r="CW59" s="29"/>
    </row>
    <row r="60" spans="1:101" ht="21.9" customHeight="1" outlineLevel="1" x14ac:dyDescent="0.3">
      <c r="A60" s="15"/>
      <c r="B60" s="17"/>
      <c r="C60" s="81">
        <v>39</v>
      </c>
      <c r="D60" s="186" t="s">
        <v>71</v>
      </c>
      <c r="E60" s="187"/>
      <c r="F60" s="82" t="str">
        <f t="shared" si="9"/>
        <v/>
      </c>
      <c r="G60" s="173"/>
      <c r="H60" s="82"/>
      <c r="I60" s="188"/>
      <c r="J60" s="189"/>
      <c r="K60" s="83" t="str">
        <f t="shared" si="0"/>
        <v/>
      </c>
      <c r="L60" s="188"/>
      <c r="M60" s="82" t="str">
        <f t="shared" si="10"/>
        <v/>
      </c>
      <c r="N60" s="174" t="str">
        <f t="shared" si="45"/>
        <v/>
      </c>
      <c r="O60" s="190"/>
      <c r="P60" s="84" t="str">
        <f t="shared" si="11"/>
        <v/>
      </c>
      <c r="Q60" s="85">
        <f t="shared" si="12"/>
        <v>0</v>
      </c>
      <c r="R60" s="190"/>
      <c r="S60" s="84" t="str">
        <f t="shared" si="13"/>
        <v/>
      </c>
      <c r="T60" s="85">
        <f t="shared" si="14"/>
        <v>0</v>
      </c>
      <c r="U60" s="190"/>
      <c r="V60" s="84" t="str">
        <f t="shared" si="15"/>
        <v/>
      </c>
      <c r="W60" s="85">
        <f t="shared" si="16"/>
        <v>0</v>
      </c>
      <c r="X60" s="190"/>
      <c r="Y60" s="84" t="str">
        <f t="shared" si="17"/>
        <v/>
      </c>
      <c r="Z60" s="85">
        <f t="shared" si="18"/>
        <v>0</v>
      </c>
      <c r="AA60" s="190"/>
      <c r="AB60" s="84" t="str">
        <f t="shared" si="2"/>
        <v/>
      </c>
      <c r="AC60" s="85">
        <f t="shared" si="19"/>
        <v>0</v>
      </c>
      <c r="AD60" s="192"/>
      <c r="AE60" s="84" t="str">
        <f t="shared" si="3"/>
        <v/>
      </c>
      <c r="AF60" s="85">
        <f t="shared" si="20"/>
        <v>0</v>
      </c>
      <c r="AG60" s="192"/>
      <c r="AH60" s="84" t="str">
        <f t="shared" si="4"/>
        <v/>
      </c>
      <c r="AI60" s="85">
        <f t="shared" si="21"/>
        <v>0</v>
      </c>
      <c r="AJ60" s="192"/>
      <c r="AK60" s="84" t="str">
        <f t="shared" si="5"/>
        <v/>
      </c>
      <c r="AL60" s="85">
        <f t="shared" si="22"/>
        <v>0</v>
      </c>
      <c r="AM60" s="192"/>
      <c r="AN60" s="84" t="str">
        <f t="shared" si="6"/>
        <v/>
      </c>
      <c r="AO60" s="85">
        <f t="shared" si="23"/>
        <v>0</v>
      </c>
      <c r="AP60" s="192"/>
      <c r="AQ60" s="84" t="str">
        <f t="shared" si="7"/>
        <v/>
      </c>
      <c r="AR60" s="86">
        <f t="shared" si="24"/>
        <v>0</v>
      </c>
      <c r="AS60" s="87">
        <f t="shared" si="25"/>
        <v>0</v>
      </c>
      <c r="AT60" s="88" t="str">
        <f t="shared" si="26"/>
        <v/>
      </c>
      <c r="AU60" s="89" t="str">
        <f t="shared" si="44"/>
        <v/>
      </c>
      <c r="AV60" s="89"/>
      <c r="AW60" s="99" t="str">
        <f t="shared" si="28"/>
        <v>-</v>
      </c>
      <c r="AX60" s="89"/>
      <c r="AY60" s="91">
        <f t="shared" si="29"/>
        <v>0</v>
      </c>
      <c r="AZ60" s="91">
        <f t="shared" si="30"/>
        <v>0</v>
      </c>
      <c r="BA60" s="91">
        <f t="shared" si="31"/>
        <v>0</v>
      </c>
      <c r="BB60" s="92" t="str">
        <f t="shared" si="32"/>
        <v/>
      </c>
      <c r="BC60" s="100"/>
      <c r="BD60" s="31"/>
      <c r="BE60" s="31"/>
      <c r="BF60" s="101"/>
      <c r="BG60" s="93">
        <f t="shared" si="33"/>
        <v>0</v>
      </c>
      <c r="BH60" s="94">
        <f t="shared" si="34"/>
        <v>0</v>
      </c>
      <c r="BI60" s="95" t="str">
        <f t="shared" si="35"/>
        <v>-</v>
      </c>
      <c r="BJ60" s="95" t="e">
        <f t="shared" si="36"/>
        <v>#N/A</v>
      </c>
      <c r="BK60" s="95">
        <f t="shared" si="37"/>
        <v>0</v>
      </c>
      <c r="BL60" s="96">
        <f t="shared" si="43"/>
        <v>0</v>
      </c>
      <c r="BM60" s="97">
        <f t="shared" si="39"/>
        <v>0</v>
      </c>
      <c r="BN60" s="97">
        <f t="shared" si="40"/>
        <v>0</v>
      </c>
      <c r="BO60" s="97">
        <f t="shared" si="8"/>
        <v>0</v>
      </c>
      <c r="BP60" s="97">
        <f t="shared" si="41"/>
        <v>0</v>
      </c>
      <c r="BQ60" s="97">
        <f t="shared" si="42"/>
        <v>0</v>
      </c>
      <c r="BR60" s="98">
        <f>SUMIFS(AY$22:$AY$121,$O$22:$O$121,$O60,$C$22:$C$121,C60)*Q60</f>
        <v>0</v>
      </c>
      <c r="BS60" s="98">
        <f>SUMIFS($AY$22:AY$121,$R$22:$R$121,$R60,$C$22:$C$121,C60)*T60</f>
        <v>0</v>
      </c>
      <c r="BT60" s="98">
        <f>SUMIFS($AY$22:AY$121,$U$22:$U$121,$U60,$C$22:$C$121,C60)*W60</f>
        <v>0</v>
      </c>
      <c r="BU60" s="98">
        <f>SUMIFS($AY$22:AY$121,$X$22:$X$121,$X60,$C$22:$C$121,C60)*Z60</f>
        <v>0</v>
      </c>
      <c r="BV60" s="98">
        <f>SUMIFS($AY$22:AY$121,$AA$22:$AA$121,$AA60,$C$22:$C$121,C60)*AC60</f>
        <v>0</v>
      </c>
      <c r="BW60" s="98">
        <f>SUMIFS($AY$22:AY$121,$AD$22:$AD$121,$AD60,$C$22:$C$121,C60)*AF60</f>
        <v>0</v>
      </c>
      <c r="BX60" s="98">
        <f>SUMIFS($AY$22:AY$121,$AG$22:$AG$121,$AG60,$C$22:$C$121,C60)*AI60</f>
        <v>0</v>
      </c>
      <c r="BY60" s="98">
        <f>SUMIFS($AY$22:AY$121,$AJ$22:$AJ$121,$AJ60,$C$22:$C$121,C60)*AL60</f>
        <v>0</v>
      </c>
      <c r="BZ60" s="98">
        <f>SUMIFS($AY$22:AY$121,$AM$22:$AM$121,$AM60,$C$22:$C$121,C60)*AO60</f>
        <v>0</v>
      </c>
      <c r="CA60" s="98">
        <f>SUMIFS($AY$22:AY$121,$AP$22:$AP$121,$AP60,$C$22:$C$121,C60)*AR60</f>
        <v>0</v>
      </c>
      <c r="CB60" s="49"/>
      <c r="CC60" s="38"/>
      <c r="CW60" s="29"/>
    </row>
    <row r="61" spans="1:101" ht="21.9" customHeight="1" outlineLevel="1" x14ac:dyDescent="0.3">
      <c r="A61" s="15"/>
      <c r="B61" s="17"/>
      <c r="C61" s="81">
        <v>40</v>
      </c>
      <c r="D61" s="186" t="s">
        <v>71</v>
      </c>
      <c r="E61" s="187"/>
      <c r="F61" s="82" t="str">
        <f t="shared" si="9"/>
        <v/>
      </c>
      <c r="G61" s="173"/>
      <c r="H61" s="82"/>
      <c r="I61" s="188"/>
      <c r="J61" s="189"/>
      <c r="K61" s="83" t="str">
        <f t="shared" si="0"/>
        <v/>
      </c>
      <c r="L61" s="188"/>
      <c r="M61" s="82" t="str">
        <f t="shared" si="10"/>
        <v/>
      </c>
      <c r="N61" s="174" t="str">
        <f t="shared" si="45"/>
        <v/>
      </c>
      <c r="O61" s="190"/>
      <c r="P61" s="84" t="str">
        <f t="shared" si="11"/>
        <v/>
      </c>
      <c r="Q61" s="85">
        <f t="shared" si="12"/>
        <v>0</v>
      </c>
      <c r="R61" s="190"/>
      <c r="S61" s="84" t="str">
        <f t="shared" si="13"/>
        <v/>
      </c>
      <c r="T61" s="85">
        <f t="shared" si="14"/>
        <v>0</v>
      </c>
      <c r="U61" s="190"/>
      <c r="V61" s="84" t="str">
        <f t="shared" si="15"/>
        <v/>
      </c>
      <c r="W61" s="85">
        <f t="shared" si="16"/>
        <v>0</v>
      </c>
      <c r="X61" s="190"/>
      <c r="Y61" s="84" t="str">
        <f t="shared" si="17"/>
        <v/>
      </c>
      <c r="Z61" s="85">
        <f t="shared" si="18"/>
        <v>0</v>
      </c>
      <c r="AA61" s="190"/>
      <c r="AB61" s="84" t="str">
        <f t="shared" si="2"/>
        <v/>
      </c>
      <c r="AC61" s="85">
        <f t="shared" si="19"/>
        <v>0</v>
      </c>
      <c r="AD61" s="192"/>
      <c r="AE61" s="84" t="str">
        <f t="shared" si="3"/>
        <v/>
      </c>
      <c r="AF61" s="85">
        <f t="shared" si="20"/>
        <v>0</v>
      </c>
      <c r="AG61" s="192"/>
      <c r="AH61" s="84" t="str">
        <f t="shared" si="4"/>
        <v/>
      </c>
      <c r="AI61" s="85">
        <f t="shared" si="21"/>
        <v>0</v>
      </c>
      <c r="AJ61" s="192"/>
      <c r="AK61" s="84" t="str">
        <f t="shared" si="5"/>
        <v/>
      </c>
      <c r="AL61" s="85">
        <f t="shared" si="22"/>
        <v>0</v>
      </c>
      <c r="AM61" s="192"/>
      <c r="AN61" s="84" t="str">
        <f t="shared" si="6"/>
        <v/>
      </c>
      <c r="AO61" s="85">
        <f t="shared" si="23"/>
        <v>0</v>
      </c>
      <c r="AP61" s="192"/>
      <c r="AQ61" s="84" t="str">
        <f t="shared" si="7"/>
        <v/>
      </c>
      <c r="AR61" s="86">
        <f t="shared" si="24"/>
        <v>0</v>
      </c>
      <c r="AS61" s="87">
        <f t="shared" si="25"/>
        <v>0</v>
      </c>
      <c r="AT61" s="88" t="str">
        <f t="shared" si="26"/>
        <v/>
      </c>
      <c r="AU61" s="89" t="str">
        <f t="shared" si="44"/>
        <v/>
      </c>
      <c r="AV61" s="89"/>
      <c r="AW61" s="99" t="str">
        <f t="shared" si="28"/>
        <v>-</v>
      </c>
      <c r="AX61" s="89"/>
      <c r="AY61" s="91">
        <f t="shared" si="29"/>
        <v>0</v>
      </c>
      <c r="AZ61" s="91">
        <f t="shared" si="30"/>
        <v>0</v>
      </c>
      <c r="BA61" s="91">
        <f t="shared" si="31"/>
        <v>0</v>
      </c>
      <c r="BB61" s="92" t="str">
        <f t="shared" si="32"/>
        <v/>
      </c>
      <c r="BC61" s="100"/>
      <c r="BD61" s="31"/>
      <c r="BE61" s="31"/>
      <c r="BF61" s="101"/>
      <c r="BG61" s="93">
        <f t="shared" si="33"/>
        <v>0</v>
      </c>
      <c r="BH61" s="94">
        <f t="shared" si="34"/>
        <v>0</v>
      </c>
      <c r="BI61" s="95" t="str">
        <f t="shared" si="35"/>
        <v>-</v>
      </c>
      <c r="BJ61" s="95" t="e">
        <f t="shared" si="36"/>
        <v>#N/A</v>
      </c>
      <c r="BK61" s="95">
        <f t="shared" si="37"/>
        <v>0</v>
      </c>
      <c r="BL61" s="96">
        <f t="shared" si="43"/>
        <v>0</v>
      </c>
      <c r="BM61" s="97">
        <f t="shared" si="39"/>
        <v>0</v>
      </c>
      <c r="BN61" s="97">
        <f t="shared" si="40"/>
        <v>0</v>
      </c>
      <c r="BO61" s="97">
        <f t="shared" si="8"/>
        <v>0</v>
      </c>
      <c r="BP61" s="97">
        <f t="shared" si="41"/>
        <v>0</v>
      </c>
      <c r="BQ61" s="97">
        <f t="shared" si="42"/>
        <v>0</v>
      </c>
      <c r="BR61" s="98">
        <f>SUMIFS(AY$22:$AY$121,$O$22:$O$121,$O61,$C$22:$C$121,C61)*Q61</f>
        <v>0</v>
      </c>
      <c r="BS61" s="98">
        <f>SUMIFS($AY$22:AY$121,$R$22:$R$121,$R61,$C$22:$C$121,C61)*T61</f>
        <v>0</v>
      </c>
      <c r="BT61" s="98">
        <f>SUMIFS($AY$22:AY$121,$U$22:$U$121,$U61,$C$22:$C$121,C61)*W61</f>
        <v>0</v>
      </c>
      <c r="BU61" s="98">
        <f>SUMIFS($AY$22:AY$121,$X$22:$X$121,$X61,$C$22:$C$121,C61)*Z61</f>
        <v>0</v>
      </c>
      <c r="BV61" s="98">
        <f>SUMIFS($AY$22:AY$121,$AA$22:$AA$121,$AA61,$C$22:$C$121,C61)*AC61</f>
        <v>0</v>
      </c>
      <c r="BW61" s="98">
        <f>SUMIFS($AY$22:AY$121,$AD$22:$AD$121,$AD61,$C$22:$C$121,C61)*AF61</f>
        <v>0</v>
      </c>
      <c r="BX61" s="98">
        <f>SUMIFS($AY$22:AY$121,$AG$22:$AG$121,$AG61,$C$22:$C$121,C61)*AI61</f>
        <v>0</v>
      </c>
      <c r="BY61" s="98">
        <f>SUMIFS($AY$22:AY$121,$AJ$22:$AJ$121,$AJ61,$C$22:$C$121,C61)*AL61</f>
        <v>0</v>
      </c>
      <c r="BZ61" s="98">
        <f>SUMIFS($AY$22:AY$121,$AM$22:$AM$121,$AM61,$C$22:$C$121,C61)*AO61</f>
        <v>0</v>
      </c>
      <c r="CA61" s="98">
        <f>SUMIFS($AY$22:AY$121,$AP$22:$AP$121,$AP61,$C$22:$C$121,C61)*AR61</f>
        <v>0</v>
      </c>
      <c r="CB61" s="49"/>
      <c r="CW61" s="29"/>
    </row>
    <row r="62" spans="1:101" ht="21.9" customHeight="1" outlineLevel="1" x14ac:dyDescent="0.3">
      <c r="A62" s="15"/>
      <c r="B62" s="17"/>
      <c r="C62" s="81">
        <v>41</v>
      </c>
      <c r="D62" s="186" t="s">
        <v>71</v>
      </c>
      <c r="E62" s="187"/>
      <c r="F62" s="82" t="str">
        <f t="shared" si="9"/>
        <v/>
      </c>
      <c r="G62" s="173"/>
      <c r="H62" s="82"/>
      <c r="I62" s="188"/>
      <c r="J62" s="189"/>
      <c r="K62" s="83" t="str">
        <f t="shared" si="0"/>
        <v/>
      </c>
      <c r="L62" s="188"/>
      <c r="M62" s="82" t="str">
        <f t="shared" si="10"/>
        <v/>
      </c>
      <c r="N62" s="174" t="str">
        <f t="shared" si="45"/>
        <v/>
      </c>
      <c r="O62" s="190"/>
      <c r="P62" s="84" t="str">
        <f t="shared" si="11"/>
        <v/>
      </c>
      <c r="Q62" s="85">
        <f t="shared" si="12"/>
        <v>0</v>
      </c>
      <c r="R62" s="190"/>
      <c r="S62" s="84" t="str">
        <f t="shared" si="13"/>
        <v/>
      </c>
      <c r="T62" s="85">
        <f t="shared" si="14"/>
        <v>0</v>
      </c>
      <c r="U62" s="190"/>
      <c r="V62" s="84" t="str">
        <f t="shared" si="15"/>
        <v/>
      </c>
      <c r="W62" s="85">
        <f t="shared" si="16"/>
        <v>0</v>
      </c>
      <c r="X62" s="190"/>
      <c r="Y62" s="84" t="str">
        <f t="shared" si="17"/>
        <v/>
      </c>
      <c r="Z62" s="85">
        <f t="shared" si="18"/>
        <v>0</v>
      </c>
      <c r="AA62" s="190"/>
      <c r="AB62" s="84" t="str">
        <f t="shared" si="2"/>
        <v/>
      </c>
      <c r="AC62" s="85">
        <f t="shared" si="19"/>
        <v>0</v>
      </c>
      <c r="AD62" s="192"/>
      <c r="AE62" s="84" t="str">
        <f t="shared" si="3"/>
        <v/>
      </c>
      <c r="AF62" s="85">
        <f t="shared" si="20"/>
        <v>0</v>
      </c>
      <c r="AG62" s="192"/>
      <c r="AH62" s="84" t="str">
        <f t="shared" si="4"/>
        <v/>
      </c>
      <c r="AI62" s="85">
        <f t="shared" si="21"/>
        <v>0</v>
      </c>
      <c r="AJ62" s="192"/>
      <c r="AK62" s="84" t="str">
        <f t="shared" si="5"/>
        <v/>
      </c>
      <c r="AL62" s="85">
        <f t="shared" si="22"/>
        <v>0</v>
      </c>
      <c r="AM62" s="192"/>
      <c r="AN62" s="84" t="str">
        <f t="shared" si="6"/>
        <v/>
      </c>
      <c r="AO62" s="85">
        <f t="shared" si="23"/>
        <v>0</v>
      </c>
      <c r="AP62" s="192"/>
      <c r="AQ62" s="84" t="str">
        <f t="shared" si="7"/>
        <v/>
      </c>
      <c r="AR62" s="86">
        <f t="shared" si="24"/>
        <v>0</v>
      </c>
      <c r="AS62" s="87">
        <f t="shared" si="25"/>
        <v>0</v>
      </c>
      <c r="AT62" s="88" t="str">
        <f t="shared" si="26"/>
        <v/>
      </c>
      <c r="AU62" s="89" t="str">
        <f t="shared" si="44"/>
        <v/>
      </c>
      <c r="AV62" s="89"/>
      <c r="AW62" s="99" t="str">
        <f t="shared" si="28"/>
        <v>-</v>
      </c>
      <c r="AX62" s="89"/>
      <c r="AY62" s="91">
        <f t="shared" si="29"/>
        <v>0</v>
      </c>
      <c r="AZ62" s="91">
        <f t="shared" si="30"/>
        <v>0</v>
      </c>
      <c r="BA62" s="91">
        <f t="shared" si="31"/>
        <v>0</v>
      </c>
      <c r="BB62" s="92" t="str">
        <f t="shared" si="32"/>
        <v/>
      </c>
      <c r="BC62" s="100"/>
      <c r="BD62" s="31"/>
      <c r="BE62" s="31"/>
      <c r="BF62" s="101"/>
      <c r="BG62" s="93">
        <f t="shared" si="33"/>
        <v>0</v>
      </c>
      <c r="BH62" s="94">
        <f t="shared" si="34"/>
        <v>0</v>
      </c>
      <c r="BI62" s="95" t="str">
        <f t="shared" si="35"/>
        <v>-</v>
      </c>
      <c r="BJ62" s="95" t="e">
        <f t="shared" si="36"/>
        <v>#N/A</v>
      </c>
      <c r="BK62" s="95">
        <f t="shared" si="37"/>
        <v>0</v>
      </c>
      <c r="BL62" s="96">
        <f t="shared" si="43"/>
        <v>0</v>
      </c>
      <c r="BM62" s="97">
        <f t="shared" si="39"/>
        <v>0</v>
      </c>
      <c r="BN62" s="97">
        <f t="shared" si="40"/>
        <v>0</v>
      </c>
      <c r="BO62" s="97">
        <f t="shared" si="8"/>
        <v>0</v>
      </c>
      <c r="BP62" s="97">
        <f t="shared" si="41"/>
        <v>0</v>
      </c>
      <c r="BQ62" s="97">
        <f t="shared" si="42"/>
        <v>0</v>
      </c>
      <c r="BR62" s="98">
        <f>SUMIFS(AY$22:$AY$121,$O$22:$O$121,$O62,$C$22:$C$121,C62)*Q62</f>
        <v>0</v>
      </c>
      <c r="BS62" s="98">
        <f>SUMIFS($AY$22:AY$121,$R$22:$R$121,$R62,$C$22:$C$121,C62)*T62</f>
        <v>0</v>
      </c>
      <c r="BT62" s="98">
        <f>SUMIFS($AY$22:AY$121,$U$22:$U$121,$U62,$C$22:$C$121,C62)*W62</f>
        <v>0</v>
      </c>
      <c r="BU62" s="98">
        <f>SUMIFS($AY$22:AY$121,$X$22:$X$121,$X62,$C$22:$C$121,C62)*Z62</f>
        <v>0</v>
      </c>
      <c r="BV62" s="98">
        <f>SUMIFS($AY$22:AY$121,$AA$22:$AA$121,$AA62,$C$22:$C$121,C62)*AC62</f>
        <v>0</v>
      </c>
      <c r="BW62" s="98">
        <f>SUMIFS($AY$22:AY$121,$AD$22:$AD$121,$AD62,$C$22:$C$121,C62)*AF62</f>
        <v>0</v>
      </c>
      <c r="BX62" s="98">
        <f>SUMIFS($AY$22:AY$121,$AG$22:$AG$121,$AG62,$C$22:$C$121,C62)*AI62</f>
        <v>0</v>
      </c>
      <c r="BY62" s="98">
        <f>SUMIFS($AY$22:AY$121,$AJ$22:$AJ$121,$AJ62,$C$22:$C$121,C62)*AL62</f>
        <v>0</v>
      </c>
      <c r="BZ62" s="98">
        <f>SUMIFS($AY$22:AY$121,$AM$22:$AM$121,$AM62,$C$22:$C$121,C62)*AO62</f>
        <v>0</v>
      </c>
      <c r="CA62" s="98">
        <f>SUMIFS($AY$22:AY$121,$AP$22:$AP$121,$AP62,$C$22:$C$121,C62)*AR62</f>
        <v>0</v>
      </c>
      <c r="CB62" s="49"/>
      <c r="CC62" s="38"/>
      <c r="CW62" s="29"/>
    </row>
    <row r="63" spans="1:101" ht="21.9" customHeight="1" outlineLevel="1" x14ac:dyDescent="0.3">
      <c r="A63" s="15"/>
      <c r="B63" s="17"/>
      <c r="C63" s="81">
        <v>42</v>
      </c>
      <c r="D63" s="186" t="s">
        <v>71</v>
      </c>
      <c r="E63" s="187"/>
      <c r="F63" s="82" t="str">
        <f t="shared" si="9"/>
        <v/>
      </c>
      <c r="G63" s="173"/>
      <c r="H63" s="82"/>
      <c r="I63" s="188"/>
      <c r="J63" s="189"/>
      <c r="K63" s="83" t="str">
        <f t="shared" si="0"/>
        <v/>
      </c>
      <c r="L63" s="188"/>
      <c r="M63" s="82" t="str">
        <f t="shared" si="10"/>
        <v/>
      </c>
      <c r="N63" s="174" t="str">
        <f t="shared" si="45"/>
        <v/>
      </c>
      <c r="O63" s="190"/>
      <c r="P63" s="84" t="str">
        <f t="shared" si="11"/>
        <v/>
      </c>
      <c r="Q63" s="85">
        <f t="shared" si="12"/>
        <v>0</v>
      </c>
      <c r="R63" s="190"/>
      <c r="S63" s="84" t="str">
        <f t="shared" si="13"/>
        <v/>
      </c>
      <c r="T63" s="85">
        <f t="shared" si="14"/>
        <v>0</v>
      </c>
      <c r="U63" s="190"/>
      <c r="V63" s="84" t="str">
        <f t="shared" si="15"/>
        <v/>
      </c>
      <c r="W63" s="85">
        <f t="shared" si="16"/>
        <v>0</v>
      </c>
      <c r="X63" s="190"/>
      <c r="Y63" s="84" t="str">
        <f t="shared" si="17"/>
        <v/>
      </c>
      <c r="Z63" s="85">
        <f t="shared" si="18"/>
        <v>0</v>
      </c>
      <c r="AA63" s="190"/>
      <c r="AB63" s="84" t="str">
        <f t="shared" si="2"/>
        <v/>
      </c>
      <c r="AC63" s="85">
        <f t="shared" si="19"/>
        <v>0</v>
      </c>
      <c r="AD63" s="192"/>
      <c r="AE63" s="84" t="str">
        <f t="shared" si="3"/>
        <v/>
      </c>
      <c r="AF63" s="85">
        <f t="shared" si="20"/>
        <v>0</v>
      </c>
      <c r="AG63" s="192"/>
      <c r="AH63" s="84" t="str">
        <f t="shared" si="4"/>
        <v/>
      </c>
      <c r="AI63" s="85">
        <f t="shared" si="21"/>
        <v>0</v>
      </c>
      <c r="AJ63" s="192"/>
      <c r="AK63" s="84" t="str">
        <f t="shared" si="5"/>
        <v/>
      </c>
      <c r="AL63" s="85">
        <f t="shared" si="22"/>
        <v>0</v>
      </c>
      <c r="AM63" s="192"/>
      <c r="AN63" s="84" t="str">
        <f t="shared" si="6"/>
        <v/>
      </c>
      <c r="AO63" s="85">
        <f t="shared" si="23"/>
        <v>0</v>
      </c>
      <c r="AP63" s="192"/>
      <c r="AQ63" s="84" t="str">
        <f t="shared" si="7"/>
        <v/>
      </c>
      <c r="AR63" s="86">
        <f t="shared" si="24"/>
        <v>0</v>
      </c>
      <c r="AS63" s="87">
        <f t="shared" si="25"/>
        <v>0</v>
      </c>
      <c r="AT63" s="88" t="str">
        <f t="shared" si="26"/>
        <v/>
      </c>
      <c r="AU63" s="89" t="str">
        <f t="shared" si="44"/>
        <v/>
      </c>
      <c r="AV63" s="89"/>
      <c r="AW63" s="99" t="str">
        <f t="shared" si="28"/>
        <v>-</v>
      </c>
      <c r="AX63" s="89"/>
      <c r="AY63" s="91">
        <f t="shared" si="29"/>
        <v>0</v>
      </c>
      <c r="AZ63" s="91">
        <f t="shared" si="30"/>
        <v>0</v>
      </c>
      <c r="BA63" s="91">
        <f t="shared" si="31"/>
        <v>0</v>
      </c>
      <c r="BB63" s="92" t="str">
        <f t="shared" si="32"/>
        <v/>
      </c>
      <c r="BC63" s="100"/>
      <c r="BD63" s="31"/>
      <c r="BE63" s="31"/>
      <c r="BF63" s="101"/>
      <c r="BG63" s="93">
        <f t="shared" si="33"/>
        <v>0</v>
      </c>
      <c r="BH63" s="94">
        <f t="shared" si="34"/>
        <v>0</v>
      </c>
      <c r="BI63" s="95" t="str">
        <f t="shared" si="35"/>
        <v>-</v>
      </c>
      <c r="BJ63" s="95" t="e">
        <f t="shared" si="36"/>
        <v>#N/A</v>
      </c>
      <c r="BK63" s="95">
        <f t="shared" si="37"/>
        <v>0</v>
      </c>
      <c r="BL63" s="96">
        <f t="shared" si="43"/>
        <v>0</v>
      </c>
      <c r="BM63" s="97">
        <f t="shared" si="39"/>
        <v>0</v>
      </c>
      <c r="BN63" s="97">
        <f t="shared" si="40"/>
        <v>0</v>
      </c>
      <c r="BO63" s="97">
        <f t="shared" si="8"/>
        <v>0</v>
      </c>
      <c r="BP63" s="97">
        <f t="shared" si="41"/>
        <v>0</v>
      </c>
      <c r="BQ63" s="97">
        <f t="shared" si="42"/>
        <v>0</v>
      </c>
      <c r="BR63" s="98">
        <f>SUMIFS(AY$22:$AY$121,$O$22:$O$121,$O63,$C$22:$C$121,C63)*Q63</f>
        <v>0</v>
      </c>
      <c r="BS63" s="98">
        <f>SUMIFS($AY$22:AY$121,$R$22:$R$121,$R63,$C$22:$C$121,C63)*T63</f>
        <v>0</v>
      </c>
      <c r="BT63" s="98">
        <f>SUMIFS($AY$22:AY$121,$U$22:$U$121,$U63,$C$22:$C$121,C63)*W63</f>
        <v>0</v>
      </c>
      <c r="BU63" s="98">
        <f>SUMIFS($AY$22:AY$121,$X$22:$X$121,$X63,$C$22:$C$121,C63)*Z63</f>
        <v>0</v>
      </c>
      <c r="BV63" s="98">
        <f>SUMIFS($AY$22:AY$121,$AA$22:$AA$121,$AA63,$C$22:$C$121,C63)*AC63</f>
        <v>0</v>
      </c>
      <c r="BW63" s="98">
        <f>SUMIFS($AY$22:AY$121,$AD$22:$AD$121,$AD63,$C$22:$C$121,C63)*AF63</f>
        <v>0</v>
      </c>
      <c r="BX63" s="98">
        <f>SUMIFS($AY$22:AY$121,$AG$22:$AG$121,$AG63,$C$22:$C$121,C63)*AI63</f>
        <v>0</v>
      </c>
      <c r="BY63" s="98">
        <f>SUMIFS($AY$22:AY$121,$AJ$22:$AJ$121,$AJ63,$C$22:$C$121,C63)*AL63</f>
        <v>0</v>
      </c>
      <c r="BZ63" s="98">
        <f>SUMIFS($AY$22:AY$121,$AM$22:$AM$121,$AM63,$C$22:$C$121,C63)*AO63</f>
        <v>0</v>
      </c>
      <c r="CA63" s="98">
        <f>SUMIFS($AY$22:AY$121,$AP$22:$AP$121,$AP63,$C$22:$C$121,C63)*AR63</f>
        <v>0</v>
      </c>
      <c r="CB63" s="49"/>
      <c r="CC63" s="38"/>
      <c r="CW63" s="29"/>
    </row>
    <row r="64" spans="1:101" ht="21.9" customHeight="1" outlineLevel="1" x14ac:dyDescent="0.3">
      <c r="A64" s="15"/>
      <c r="B64" s="17"/>
      <c r="C64" s="81">
        <v>43</v>
      </c>
      <c r="D64" s="186" t="s">
        <v>71</v>
      </c>
      <c r="E64" s="187"/>
      <c r="F64" s="82" t="str">
        <f t="shared" si="9"/>
        <v/>
      </c>
      <c r="G64" s="173"/>
      <c r="H64" s="82"/>
      <c r="I64" s="188"/>
      <c r="J64" s="189"/>
      <c r="K64" s="83" t="str">
        <f t="shared" si="0"/>
        <v/>
      </c>
      <c r="L64" s="188"/>
      <c r="M64" s="82" t="str">
        <f t="shared" si="10"/>
        <v/>
      </c>
      <c r="N64" s="174" t="str">
        <f t="shared" si="45"/>
        <v/>
      </c>
      <c r="O64" s="190"/>
      <c r="P64" s="84" t="str">
        <f t="shared" si="11"/>
        <v/>
      </c>
      <c r="Q64" s="85">
        <f t="shared" si="12"/>
        <v>0</v>
      </c>
      <c r="R64" s="190"/>
      <c r="S64" s="84" t="str">
        <f t="shared" si="13"/>
        <v/>
      </c>
      <c r="T64" s="85">
        <f t="shared" si="14"/>
        <v>0</v>
      </c>
      <c r="U64" s="190"/>
      <c r="V64" s="84" t="str">
        <f t="shared" si="15"/>
        <v/>
      </c>
      <c r="W64" s="85">
        <f t="shared" si="16"/>
        <v>0</v>
      </c>
      <c r="X64" s="190"/>
      <c r="Y64" s="84" t="str">
        <f t="shared" si="17"/>
        <v/>
      </c>
      <c r="Z64" s="85">
        <f t="shared" si="18"/>
        <v>0</v>
      </c>
      <c r="AA64" s="190"/>
      <c r="AB64" s="84" t="str">
        <f t="shared" si="2"/>
        <v/>
      </c>
      <c r="AC64" s="85">
        <f t="shared" si="19"/>
        <v>0</v>
      </c>
      <c r="AD64" s="192"/>
      <c r="AE64" s="84" t="str">
        <f t="shared" si="3"/>
        <v/>
      </c>
      <c r="AF64" s="85">
        <f t="shared" si="20"/>
        <v>0</v>
      </c>
      <c r="AG64" s="192"/>
      <c r="AH64" s="84" t="str">
        <f t="shared" si="4"/>
        <v/>
      </c>
      <c r="AI64" s="85">
        <f t="shared" si="21"/>
        <v>0</v>
      </c>
      <c r="AJ64" s="192"/>
      <c r="AK64" s="84" t="str">
        <f t="shared" si="5"/>
        <v/>
      </c>
      <c r="AL64" s="85">
        <f t="shared" si="22"/>
        <v>0</v>
      </c>
      <c r="AM64" s="192"/>
      <c r="AN64" s="84" t="str">
        <f t="shared" si="6"/>
        <v/>
      </c>
      <c r="AO64" s="85">
        <f t="shared" si="23"/>
        <v>0</v>
      </c>
      <c r="AP64" s="192"/>
      <c r="AQ64" s="84" t="str">
        <f t="shared" si="7"/>
        <v/>
      </c>
      <c r="AR64" s="86">
        <f t="shared" si="24"/>
        <v>0</v>
      </c>
      <c r="AS64" s="87">
        <f t="shared" si="25"/>
        <v>0</v>
      </c>
      <c r="AT64" s="88" t="str">
        <f t="shared" si="26"/>
        <v/>
      </c>
      <c r="AU64" s="89" t="str">
        <f t="shared" si="44"/>
        <v/>
      </c>
      <c r="AV64" s="89"/>
      <c r="AW64" s="99" t="str">
        <f t="shared" si="28"/>
        <v>-</v>
      </c>
      <c r="AX64" s="89"/>
      <c r="AY64" s="91">
        <f t="shared" si="29"/>
        <v>0</v>
      </c>
      <c r="AZ64" s="91">
        <f t="shared" si="30"/>
        <v>0</v>
      </c>
      <c r="BA64" s="91">
        <f t="shared" si="31"/>
        <v>0</v>
      </c>
      <c r="BB64" s="92" t="str">
        <f t="shared" si="32"/>
        <v/>
      </c>
      <c r="BC64" s="100"/>
      <c r="BD64" s="31"/>
      <c r="BE64" s="31"/>
      <c r="BF64" s="101"/>
      <c r="BG64" s="93">
        <f t="shared" si="33"/>
        <v>0</v>
      </c>
      <c r="BH64" s="94">
        <f t="shared" si="34"/>
        <v>0</v>
      </c>
      <c r="BI64" s="95" t="str">
        <f t="shared" si="35"/>
        <v>-</v>
      </c>
      <c r="BJ64" s="95" t="e">
        <f t="shared" si="36"/>
        <v>#N/A</v>
      </c>
      <c r="BK64" s="95">
        <f t="shared" si="37"/>
        <v>0</v>
      </c>
      <c r="BL64" s="96">
        <f t="shared" si="43"/>
        <v>0</v>
      </c>
      <c r="BM64" s="97">
        <f t="shared" si="39"/>
        <v>0</v>
      </c>
      <c r="BN64" s="97">
        <f t="shared" si="40"/>
        <v>0</v>
      </c>
      <c r="BO64" s="97">
        <f t="shared" si="8"/>
        <v>0</v>
      </c>
      <c r="BP64" s="97">
        <f t="shared" si="41"/>
        <v>0</v>
      </c>
      <c r="BQ64" s="97">
        <f t="shared" si="42"/>
        <v>0</v>
      </c>
      <c r="BR64" s="98">
        <f>SUMIFS(AY$22:$AY$121,$O$22:$O$121,$O64,$C$22:$C$121,C64)*Q64</f>
        <v>0</v>
      </c>
      <c r="BS64" s="98">
        <f>SUMIFS($AY$22:AY$121,$R$22:$R$121,$R64,$C$22:$C$121,C64)*T64</f>
        <v>0</v>
      </c>
      <c r="BT64" s="98">
        <f>SUMIFS($AY$22:AY$121,$U$22:$U$121,$U64,$C$22:$C$121,C64)*W64</f>
        <v>0</v>
      </c>
      <c r="BU64" s="98">
        <f>SUMIFS($AY$22:AY$121,$X$22:$X$121,$X64,$C$22:$C$121,C64)*Z64</f>
        <v>0</v>
      </c>
      <c r="BV64" s="98">
        <f>SUMIFS($AY$22:AY$121,$AA$22:$AA$121,$AA64,$C$22:$C$121,C64)*AC64</f>
        <v>0</v>
      </c>
      <c r="BW64" s="98">
        <f>SUMIFS($AY$22:AY$121,$AD$22:$AD$121,$AD64,$C$22:$C$121,C64)*AF64</f>
        <v>0</v>
      </c>
      <c r="BX64" s="98">
        <f>SUMIFS($AY$22:AY$121,$AG$22:$AG$121,$AG64,$C$22:$C$121,C64)*AI64</f>
        <v>0</v>
      </c>
      <c r="BY64" s="98">
        <f>SUMIFS($AY$22:AY$121,$AJ$22:$AJ$121,$AJ64,$C$22:$C$121,C64)*AL64</f>
        <v>0</v>
      </c>
      <c r="BZ64" s="98">
        <f>SUMIFS($AY$22:AY$121,$AM$22:$AM$121,$AM64,$C$22:$C$121,C64)*AO64</f>
        <v>0</v>
      </c>
      <c r="CA64" s="98">
        <f>SUMIFS($AY$22:AY$121,$AP$22:$AP$121,$AP64,$C$22:$C$121,C64)*AR64</f>
        <v>0</v>
      </c>
      <c r="CB64" s="49"/>
      <c r="CW64" s="29"/>
    </row>
    <row r="65" spans="1:101" ht="21.9" customHeight="1" outlineLevel="1" x14ac:dyDescent="0.3">
      <c r="A65" s="15"/>
      <c r="B65" s="17"/>
      <c r="C65" s="81">
        <v>44</v>
      </c>
      <c r="D65" s="186" t="s">
        <v>71</v>
      </c>
      <c r="E65" s="187"/>
      <c r="F65" s="82" t="str">
        <f t="shared" si="9"/>
        <v/>
      </c>
      <c r="G65" s="173"/>
      <c r="H65" s="82"/>
      <c r="I65" s="188"/>
      <c r="J65" s="189"/>
      <c r="K65" s="83" t="str">
        <f t="shared" si="0"/>
        <v/>
      </c>
      <c r="L65" s="188"/>
      <c r="M65" s="82" t="str">
        <f t="shared" si="10"/>
        <v/>
      </c>
      <c r="N65" s="174" t="str">
        <f t="shared" si="45"/>
        <v/>
      </c>
      <c r="O65" s="190"/>
      <c r="P65" s="84" t="str">
        <f t="shared" si="11"/>
        <v/>
      </c>
      <c r="Q65" s="85">
        <f t="shared" si="12"/>
        <v>0</v>
      </c>
      <c r="R65" s="190"/>
      <c r="S65" s="84" t="str">
        <f t="shared" si="13"/>
        <v/>
      </c>
      <c r="T65" s="85">
        <f t="shared" si="14"/>
        <v>0</v>
      </c>
      <c r="U65" s="190"/>
      <c r="V65" s="84" t="str">
        <f t="shared" si="15"/>
        <v/>
      </c>
      <c r="W65" s="85">
        <f t="shared" si="16"/>
        <v>0</v>
      </c>
      <c r="X65" s="190"/>
      <c r="Y65" s="84" t="str">
        <f t="shared" si="17"/>
        <v/>
      </c>
      <c r="Z65" s="85">
        <f t="shared" si="18"/>
        <v>0</v>
      </c>
      <c r="AA65" s="190"/>
      <c r="AB65" s="84" t="str">
        <f t="shared" si="2"/>
        <v/>
      </c>
      <c r="AC65" s="85">
        <f t="shared" si="19"/>
        <v>0</v>
      </c>
      <c r="AD65" s="192"/>
      <c r="AE65" s="84" t="str">
        <f t="shared" si="3"/>
        <v/>
      </c>
      <c r="AF65" s="85">
        <f t="shared" si="20"/>
        <v>0</v>
      </c>
      <c r="AG65" s="192"/>
      <c r="AH65" s="84" t="str">
        <f t="shared" si="4"/>
        <v/>
      </c>
      <c r="AI65" s="85">
        <f t="shared" si="21"/>
        <v>0</v>
      </c>
      <c r="AJ65" s="192"/>
      <c r="AK65" s="84" t="str">
        <f t="shared" si="5"/>
        <v/>
      </c>
      <c r="AL65" s="85">
        <f t="shared" si="22"/>
        <v>0</v>
      </c>
      <c r="AM65" s="192"/>
      <c r="AN65" s="84" t="str">
        <f t="shared" si="6"/>
        <v/>
      </c>
      <c r="AO65" s="85">
        <f t="shared" si="23"/>
        <v>0</v>
      </c>
      <c r="AP65" s="192"/>
      <c r="AQ65" s="84" t="str">
        <f t="shared" si="7"/>
        <v/>
      </c>
      <c r="AR65" s="86">
        <f t="shared" si="24"/>
        <v>0</v>
      </c>
      <c r="AS65" s="87">
        <f t="shared" si="25"/>
        <v>0</v>
      </c>
      <c r="AT65" s="88" t="str">
        <f t="shared" si="26"/>
        <v/>
      </c>
      <c r="AU65" s="89" t="str">
        <f t="shared" si="44"/>
        <v/>
      </c>
      <c r="AV65" s="89"/>
      <c r="AW65" s="99" t="str">
        <f t="shared" si="28"/>
        <v>-</v>
      </c>
      <c r="AX65" s="89"/>
      <c r="AY65" s="91">
        <f t="shared" si="29"/>
        <v>0</v>
      </c>
      <c r="AZ65" s="91">
        <f t="shared" si="30"/>
        <v>0</v>
      </c>
      <c r="BA65" s="91">
        <f t="shared" si="31"/>
        <v>0</v>
      </c>
      <c r="BB65" s="92" t="str">
        <f t="shared" si="32"/>
        <v/>
      </c>
      <c r="BC65" s="100"/>
      <c r="BD65" s="31"/>
      <c r="BE65" s="31"/>
      <c r="BF65" s="101"/>
      <c r="BG65" s="93">
        <f t="shared" si="33"/>
        <v>0</v>
      </c>
      <c r="BH65" s="94">
        <f t="shared" si="34"/>
        <v>0</v>
      </c>
      <c r="BI65" s="95" t="str">
        <f t="shared" si="35"/>
        <v>-</v>
      </c>
      <c r="BJ65" s="95" t="e">
        <f t="shared" si="36"/>
        <v>#N/A</v>
      </c>
      <c r="BK65" s="95">
        <f t="shared" si="37"/>
        <v>0</v>
      </c>
      <c r="BL65" s="96">
        <f t="shared" si="43"/>
        <v>0</v>
      </c>
      <c r="BM65" s="97">
        <f t="shared" si="39"/>
        <v>0</v>
      </c>
      <c r="BN65" s="97">
        <f t="shared" si="40"/>
        <v>0</v>
      </c>
      <c r="BO65" s="97">
        <f t="shared" si="8"/>
        <v>0</v>
      </c>
      <c r="BP65" s="97">
        <f t="shared" si="41"/>
        <v>0</v>
      </c>
      <c r="BQ65" s="97">
        <f t="shared" si="42"/>
        <v>0</v>
      </c>
      <c r="BR65" s="98">
        <f>SUMIFS(AY$22:$AY$121,$O$22:$O$121,$O65,$C$22:$C$121,C65)*Q65</f>
        <v>0</v>
      </c>
      <c r="BS65" s="98">
        <f>SUMIFS($AY$22:AY$121,$R$22:$R$121,$R65,$C$22:$C$121,C65)*T65</f>
        <v>0</v>
      </c>
      <c r="BT65" s="98">
        <f>SUMIFS($AY$22:AY$121,$U$22:$U$121,$U65,$C$22:$C$121,C65)*W65</f>
        <v>0</v>
      </c>
      <c r="BU65" s="98">
        <f>SUMIFS($AY$22:AY$121,$X$22:$X$121,$X65,$C$22:$C$121,C65)*Z65</f>
        <v>0</v>
      </c>
      <c r="BV65" s="98">
        <f>SUMIFS($AY$22:AY$121,$AA$22:$AA$121,$AA65,$C$22:$C$121,C65)*AC65</f>
        <v>0</v>
      </c>
      <c r="BW65" s="98">
        <f>SUMIFS($AY$22:AY$121,$AD$22:$AD$121,$AD65,$C$22:$C$121,C65)*AF65</f>
        <v>0</v>
      </c>
      <c r="BX65" s="98">
        <f>SUMIFS($AY$22:AY$121,$AG$22:$AG$121,$AG65,$C$22:$C$121,C65)*AI65</f>
        <v>0</v>
      </c>
      <c r="BY65" s="98">
        <f>SUMIFS($AY$22:AY$121,$AJ$22:$AJ$121,$AJ65,$C$22:$C$121,C65)*AL65</f>
        <v>0</v>
      </c>
      <c r="BZ65" s="98">
        <f>SUMIFS($AY$22:AY$121,$AM$22:$AM$121,$AM65,$C$22:$C$121,C65)*AO65</f>
        <v>0</v>
      </c>
      <c r="CA65" s="98">
        <f>SUMIFS($AY$22:AY$121,$AP$22:$AP$121,$AP65,$C$22:$C$121,C65)*AR65</f>
        <v>0</v>
      </c>
      <c r="CB65" s="49"/>
      <c r="CC65" s="38"/>
      <c r="CW65" s="29"/>
    </row>
    <row r="66" spans="1:101" ht="21.9" customHeight="1" outlineLevel="1" x14ac:dyDescent="0.3">
      <c r="A66" s="15"/>
      <c r="B66" s="17"/>
      <c r="C66" s="81">
        <v>45</v>
      </c>
      <c r="D66" s="186" t="s">
        <v>71</v>
      </c>
      <c r="E66" s="187"/>
      <c r="F66" s="82" t="str">
        <f t="shared" si="9"/>
        <v/>
      </c>
      <c r="G66" s="173"/>
      <c r="H66" s="82"/>
      <c r="I66" s="188"/>
      <c r="J66" s="189"/>
      <c r="K66" s="83" t="str">
        <f t="shared" si="0"/>
        <v/>
      </c>
      <c r="L66" s="188"/>
      <c r="M66" s="82" t="str">
        <f t="shared" si="10"/>
        <v/>
      </c>
      <c r="N66" s="174" t="str">
        <f t="shared" si="45"/>
        <v/>
      </c>
      <c r="O66" s="190"/>
      <c r="P66" s="84" t="str">
        <f t="shared" si="11"/>
        <v/>
      </c>
      <c r="Q66" s="85">
        <f t="shared" si="12"/>
        <v>0</v>
      </c>
      <c r="R66" s="190"/>
      <c r="S66" s="84" t="str">
        <f t="shared" si="13"/>
        <v/>
      </c>
      <c r="T66" s="85">
        <f t="shared" si="14"/>
        <v>0</v>
      </c>
      <c r="U66" s="190"/>
      <c r="V66" s="84" t="str">
        <f t="shared" si="15"/>
        <v/>
      </c>
      <c r="W66" s="85">
        <f t="shared" si="16"/>
        <v>0</v>
      </c>
      <c r="X66" s="190"/>
      <c r="Y66" s="84" t="str">
        <f t="shared" si="17"/>
        <v/>
      </c>
      <c r="Z66" s="85">
        <f t="shared" si="18"/>
        <v>0</v>
      </c>
      <c r="AA66" s="190"/>
      <c r="AB66" s="84" t="str">
        <f t="shared" si="2"/>
        <v/>
      </c>
      <c r="AC66" s="85">
        <f t="shared" si="19"/>
        <v>0</v>
      </c>
      <c r="AD66" s="192"/>
      <c r="AE66" s="84" t="str">
        <f t="shared" si="3"/>
        <v/>
      </c>
      <c r="AF66" s="85">
        <f t="shared" si="20"/>
        <v>0</v>
      </c>
      <c r="AG66" s="192"/>
      <c r="AH66" s="84" t="str">
        <f t="shared" si="4"/>
        <v/>
      </c>
      <c r="AI66" s="85">
        <f t="shared" si="21"/>
        <v>0</v>
      </c>
      <c r="AJ66" s="192"/>
      <c r="AK66" s="84" t="str">
        <f t="shared" si="5"/>
        <v/>
      </c>
      <c r="AL66" s="85">
        <f t="shared" si="22"/>
        <v>0</v>
      </c>
      <c r="AM66" s="192"/>
      <c r="AN66" s="84" t="str">
        <f t="shared" si="6"/>
        <v/>
      </c>
      <c r="AO66" s="85">
        <f t="shared" si="23"/>
        <v>0</v>
      </c>
      <c r="AP66" s="192"/>
      <c r="AQ66" s="84" t="str">
        <f t="shared" si="7"/>
        <v/>
      </c>
      <c r="AR66" s="86">
        <f t="shared" si="24"/>
        <v>0</v>
      </c>
      <c r="AS66" s="87">
        <f t="shared" si="25"/>
        <v>0</v>
      </c>
      <c r="AT66" s="88" t="str">
        <f t="shared" si="26"/>
        <v/>
      </c>
      <c r="AU66" s="89" t="str">
        <f t="shared" si="44"/>
        <v/>
      </c>
      <c r="AV66" s="89"/>
      <c r="AW66" s="99" t="str">
        <f t="shared" si="28"/>
        <v>-</v>
      </c>
      <c r="AX66" s="89"/>
      <c r="AY66" s="91">
        <f t="shared" si="29"/>
        <v>0</v>
      </c>
      <c r="AZ66" s="91">
        <f t="shared" si="30"/>
        <v>0</v>
      </c>
      <c r="BA66" s="91">
        <f t="shared" si="31"/>
        <v>0</v>
      </c>
      <c r="BB66" s="92" t="str">
        <f t="shared" si="32"/>
        <v/>
      </c>
      <c r="BC66" s="100"/>
      <c r="BD66" s="31"/>
      <c r="BE66" s="31"/>
      <c r="BF66" s="101"/>
      <c r="BG66" s="93">
        <f t="shared" si="33"/>
        <v>0</v>
      </c>
      <c r="BH66" s="94">
        <f t="shared" si="34"/>
        <v>0</v>
      </c>
      <c r="BI66" s="95" t="str">
        <f t="shared" si="35"/>
        <v>-</v>
      </c>
      <c r="BJ66" s="95" t="e">
        <f t="shared" si="36"/>
        <v>#N/A</v>
      </c>
      <c r="BK66" s="95">
        <f t="shared" si="37"/>
        <v>0</v>
      </c>
      <c r="BL66" s="96">
        <f t="shared" si="43"/>
        <v>0</v>
      </c>
      <c r="BM66" s="97">
        <f t="shared" si="39"/>
        <v>0</v>
      </c>
      <c r="BN66" s="97">
        <f t="shared" si="40"/>
        <v>0</v>
      </c>
      <c r="BO66" s="97">
        <f t="shared" si="8"/>
        <v>0</v>
      </c>
      <c r="BP66" s="97">
        <f t="shared" si="41"/>
        <v>0</v>
      </c>
      <c r="BQ66" s="97">
        <f t="shared" si="42"/>
        <v>0</v>
      </c>
      <c r="BR66" s="98">
        <f>SUMIFS(AY$22:$AY$121,$O$22:$O$121,$O66,$C$22:$C$121,C66)*Q66</f>
        <v>0</v>
      </c>
      <c r="BS66" s="98">
        <f>SUMIFS($AY$22:AY$121,$R$22:$R$121,$R66,$C$22:$C$121,C66)*T66</f>
        <v>0</v>
      </c>
      <c r="BT66" s="98">
        <f>SUMIFS($AY$22:AY$121,$U$22:$U$121,$U66,$C$22:$C$121,C66)*W66</f>
        <v>0</v>
      </c>
      <c r="BU66" s="98">
        <f>SUMIFS($AY$22:AY$121,$X$22:$X$121,$X66,$C$22:$C$121,C66)*Z66</f>
        <v>0</v>
      </c>
      <c r="BV66" s="98">
        <f>SUMIFS($AY$22:AY$121,$AA$22:$AA$121,$AA66,$C$22:$C$121,C66)*AC66</f>
        <v>0</v>
      </c>
      <c r="BW66" s="98">
        <f>SUMIFS($AY$22:AY$121,$AD$22:$AD$121,$AD66,$C$22:$C$121,C66)*AF66</f>
        <v>0</v>
      </c>
      <c r="BX66" s="98">
        <f>SUMIFS($AY$22:AY$121,$AG$22:$AG$121,$AG66,$C$22:$C$121,C66)*AI66</f>
        <v>0</v>
      </c>
      <c r="BY66" s="98">
        <f>SUMIFS($AY$22:AY$121,$AJ$22:$AJ$121,$AJ66,$C$22:$C$121,C66)*AL66</f>
        <v>0</v>
      </c>
      <c r="BZ66" s="98">
        <f>SUMIFS($AY$22:AY$121,$AM$22:$AM$121,$AM66,$C$22:$C$121,C66)*AO66</f>
        <v>0</v>
      </c>
      <c r="CA66" s="98">
        <f>SUMIFS($AY$22:AY$121,$AP$22:$AP$121,$AP66,$C$22:$C$121,C66)*AR66</f>
        <v>0</v>
      </c>
      <c r="CB66" s="49"/>
      <c r="CC66" s="38"/>
      <c r="CW66" s="29"/>
    </row>
    <row r="67" spans="1:101" ht="21.9" customHeight="1" outlineLevel="1" x14ac:dyDescent="0.3">
      <c r="A67" s="15"/>
      <c r="B67" s="17"/>
      <c r="C67" s="81">
        <v>46</v>
      </c>
      <c r="D67" s="186" t="s">
        <v>71</v>
      </c>
      <c r="E67" s="187"/>
      <c r="F67" s="82" t="str">
        <f t="shared" si="9"/>
        <v/>
      </c>
      <c r="G67" s="173"/>
      <c r="H67" s="82"/>
      <c r="I67" s="188"/>
      <c r="J67" s="189"/>
      <c r="K67" s="83" t="str">
        <f t="shared" si="0"/>
        <v/>
      </c>
      <c r="L67" s="188"/>
      <c r="M67" s="82" t="str">
        <f t="shared" si="10"/>
        <v/>
      </c>
      <c r="N67" s="174" t="str">
        <f t="shared" si="45"/>
        <v/>
      </c>
      <c r="O67" s="190"/>
      <c r="P67" s="84" t="str">
        <f t="shared" si="11"/>
        <v/>
      </c>
      <c r="Q67" s="85">
        <f t="shared" si="12"/>
        <v>0</v>
      </c>
      <c r="R67" s="190"/>
      <c r="S67" s="84" t="str">
        <f t="shared" si="13"/>
        <v/>
      </c>
      <c r="T67" s="85">
        <f t="shared" si="14"/>
        <v>0</v>
      </c>
      <c r="U67" s="190"/>
      <c r="V67" s="84" t="str">
        <f t="shared" si="15"/>
        <v/>
      </c>
      <c r="W67" s="85">
        <f t="shared" si="16"/>
        <v>0</v>
      </c>
      <c r="X67" s="190"/>
      <c r="Y67" s="84" t="str">
        <f t="shared" si="17"/>
        <v/>
      </c>
      <c r="Z67" s="85">
        <f t="shared" si="18"/>
        <v>0</v>
      </c>
      <c r="AA67" s="190"/>
      <c r="AB67" s="84" t="str">
        <f t="shared" si="2"/>
        <v/>
      </c>
      <c r="AC67" s="85">
        <f t="shared" si="19"/>
        <v>0</v>
      </c>
      <c r="AD67" s="192"/>
      <c r="AE67" s="84" t="str">
        <f t="shared" si="3"/>
        <v/>
      </c>
      <c r="AF67" s="85">
        <f t="shared" si="20"/>
        <v>0</v>
      </c>
      <c r="AG67" s="192"/>
      <c r="AH67" s="84" t="str">
        <f t="shared" si="4"/>
        <v/>
      </c>
      <c r="AI67" s="85">
        <f t="shared" si="21"/>
        <v>0</v>
      </c>
      <c r="AJ67" s="192"/>
      <c r="AK67" s="84" t="str">
        <f t="shared" si="5"/>
        <v/>
      </c>
      <c r="AL67" s="85">
        <f t="shared" si="22"/>
        <v>0</v>
      </c>
      <c r="AM67" s="192"/>
      <c r="AN67" s="84" t="str">
        <f t="shared" si="6"/>
        <v/>
      </c>
      <c r="AO67" s="85">
        <f t="shared" si="23"/>
        <v>0</v>
      </c>
      <c r="AP67" s="192"/>
      <c r="AQ67" s="84" t="str">
        <f t="shared" si="7"/>
        <v/>
      </c>
      <c r="AR67" s="86">
        <f t="shared" si="24"/>
        <v>0</v>
      </c>
      <c r="AS67" s="87">
        <f t="shared" si="25"/>
        <v>0</v>
      </c>
      <c r="AT67" s="88" t="str">
        <f t="shared" si="26"/>
        <v/>
      </c>
      <c r="AU67" s="89" t="str">
        <f t="shared" si="44"/>
        <v/>
      </c>
      <c r="AV67" s="89"/>
      <c r="AW67" s="99" t="str">
        <f t="shared" si="28"/>
        <v>-</v>
      </c>
      <c r="AX67" s="89"/>
      <c r="AY67" s="91">
        <f t="shared" si="29"/>
        <v>0</v>
      </c>
      <c r="AZ67" s="91">
        <f t="shared" si="30"/>
        <v>0</v>
      </c>
      <c r="BA67" s="91">
        <f t="shared" si="31"/>
        <v>0</v>
      </c>
      <c r="BB67" s="92" t="str">
        <f t="shared" si="32"/>
        <v/>
      </c>
      <c r="BC67" s="100"/>
      <c r="BD67" s="31"/>
      <c r="BE67" s="31"/>
      <c r="BF67" s="101"/>
      <c r="BG67" s="93">
        <f t="shared" si="33"/>
        <v>0</v>
      </c>
      <c r="BH67" s="94">
        <f t="shared" si="34"/>
        <v>0</v>
      </c>
      <c r="BI67" s="95" t="str">
        <f t="shared" si="35"/>
        <v>-</v>
      </c>
      <c r="BJ67" s="95" t="e">
        <f t="shared" si="36"/>
        <v>#N/A</v>
      </c>
      <c r="BK67" s="95">
        <f t="shared" si="37"/>
        <v>0</v>
      </c>
      <c r="BL67" s="96">
        <f t="shared" si="43"/>
        <v>0</v>
      </c>
      <c r="BM67" s="97">
        <f t="shared" si="39"/>
        <v>0</v>
      </c>
      <c r="BN67" s="97">
        <f t="shared" si="40"/>
        <v>0</v>
      </c>
      <c r="BO67" s="97">
        <f t="shared" si="8"/>
        <v>0</v>
      </c>
      <c r="BP67" s="97">
        <f t="shared" si="41"/>
        <v>0</v>
      </c>
      <c r="BQ67" s="97">
        <f t="shared" si="42"/>
        <v>0</v>
      </c>
      <c r="BR67" s="98">
        <f>SUMIFS(AY$22:$AY$121,$O$22:$O$121,$O67,$C$22:$C$121,C67)*Q67</f>
        <v>0</v>
      </c>
      <c r="BS67" s="98">
        <f>SUMIFS($AY$22:AY$121,$R$22:$R$121,$R67,$C$22:$C$121,C67)*T67</f>
        <v>0</v>
      </c>
      <c r="BT67" s="98">
        <f>SUMIFS($AY$22:AY$121,$U$22:$U$121,$U67,$C$22:$C$121,C67)*W67</f>
        <v>0</v>
      </c>
      <c r="BU67" s="98">
        <f>SUMIFS($AY$22:AY$121,$X$22:$X$121,$X67,$C$22:$C$121,C67)*Z67</f>
        <v>0</v>
      </c>
      <c r="BV67" s="98">
        <f>SUMIFS($AY$22:AY$121,$AA$22:$AA$121,$AA67,$C$22:$C$121,C67)*AC67</f>
        <v>0</v>
      </c>
      <c r="BW67" s="98">
        <f>SUMIFS($AY$22:AY$121,$AD$22:$AD$121,$AD67,$C$22:$C$121,C67)*AF67</f>
        <v>0</v>
      </c>
      <c r="BX67" s="98">
        <f>SUMIFS($AY$22:AY$121,$AG$22:$AG$121,$AG67,$C$22:$C$121,C67)*AI67</f>
        <v>0</v>
      </c>
      <c r="BY67" s="98">
        <f>SUMIFS($AY$22:AY$121,$AJ$22:$AJ$121,$AJ67,$C$22:$C$121,C67)*AL67</f>
        <v>0</v>
      </c>
      <c r="BZ67" s="98">
        <f>SUMIFS($AY$22:AY$121,$AM$22:$AM$121,$AM67,$C$22:$C$121,C67)*AO67</f>
        <v>0</v>
      </c>
      <c r="CA67" s="98">
        <f>SUMIFS($AY$22:AY$121,$AP$22:$AP$121,$AP67,$C$22:$C$121,C67)*AR67</f>
        <v>0</v>
      </c>
      <c r="CB67" s="49"/>
      <c r="CW67" s="29"/>
    </row>
    <row r="68" spans="1:101" ht="21.9" customHeight="1" outlineLevel="1" x14ac:dyDescent="0.3">
      <c r="A68" s="15"/>
      <c r="B68" s="17"/>
      <c r="C68" s="81">
        <v>47</v>
      </c>
      <c r="D68" s="186" t="s">
        <v>71</v>
      </c>
      <c r="E68" s="187"/>
      <c r="F68" s="82" t="str">
        <f t="shared" si="9"/>
        <v/>
      </c>
      <c r="G68" s="173"/>
      <c r="H68" s="82"/>
      <c r="I68" s="188"/>
      <c r="J68" s="189"/>
      <c r="K68" s="83" t="str">
        <f t="shared" si="0"/>
        <v/>
      </c>
      <c r="L68" s="188"/>
      <c r="M68" s="82" t="str">
        <f t="shared" si="10"/>
        <v/>
      </c>
      <c r="N68" s="174" t="str">
        <f t="shared" si="45"/>
        <v/>
      </c>
      <c r="O68" s="190"/>
      <c r="P68" s="84" t="str">
        <f t="shared" si="11"/>
        <v/>
      </c>
      <c r="Q68" s="85">
        <f t="shared" si="12"/>
        <v>0</v>
      </c>
      <c r="R68" s="190"/>
      <c r="S68" s="84" t="str">
        <f t="shared" si="13"/>
        <v/>
      </c>
      <c r="T68" s="85">
        <f t="shared" si="14"/>
        <v>0</v>
      </c>
      <c r="U68" s="190"/>
      <c r="V68" s="84" t="str">
        <f t="shared" si="15"/>
        <v/>
      </c>
      <c r="W68" s="85">
        <f t="shared" si="16"/>
        <v>0</v>
      </c>
      <c r="X68" s="190"/>
      <c r="Y68" s="84" t="str">
        <f t="shared" si="17"/>
        <v/>
      </c>
      <c r="Z68" s="85">
        <f t="shared" si="18"/>
        <v>0</v>
      </c>
      <c r="AA68" s="190"/>
      <c r="AB68" s="84" t="str">
        <f t="shared" si="2"/>
        <v/>
      </c>
      <c r="AC68" s="85">
        <f t="shared" si="19"/>
        <v>0</v>
      </c>
      <c r="AD68" s="192"/>
      <c r="AE68" s="84" t="str">
        <f t="shared" si="3"/>
        <v/>
      </c>
      <c r="AF68" s="85">
        <f t="shared" si="20"/>
        <v>0</v>
      </c>
      <c r="AG68" s="192"/>
      <c r="AH68" s="84" t="str">
        <f t="shared" si="4"/>
        <v/>
      </c>
      <c r="AI68" s="85">
        <f t="shared" si="21"/>
        <v>0</v>
      </c>
      <c r="AJ68" s="192"/>
      <c r="AK68" s="84" t="str">
        <f t="shared" si="5"/>
        <v/>
      </c>
      <c r="AL68" s="85">
        <f t="shared" si="22"/>
        <v>0</v>
      </c>
      <c r="AM68" s="192"/>
      <c r="AN68" s="84" t="str">
        <f t="shared" si="6"/>
        <v/>
      </c>
      <c r="AO68" s="85">
        <f t="shared" si="23"/>
        <v>0</v>
      </c>
      <c r="AP68" s="192"/>
      <c r="AQ68" s="84" t="str">
        <f t="shared" si="7"/>
        <v/>
      </c>
      <c r="AR68" s="86">
        <f t="shared" si="24"/>
        <v>0</v>
      </c>
      <c r="AS68" s="87">
        <f t="shared" si="25"/>
        <v>0</v>
      </c>
      <c r="AT68" s="88" t="str">
        <f t="shared" si="26"/>
        <v/>
      </c>
      <c r="AU68" s="89" t="str">
        <f t="shared" si="44"/>
        <v/>
      </c>
      <c r="AV68" s="89"/>
      <c r="AW68" s="99" t="str">
        <f t="shared" si="28"/>
        <v>-</v>
      </c>
      <c r="AX68" s="89"/>
      <c r="AY68" s="91">
        <f t="shared" si="29"/>
        <v>0</v>
      </c>
      <c r="AZ68" s="91">
        <f t="shared" si="30"/>
        <v>0</v>
      </c>
      <c r="BA68" s="91">
        <f t="shared" si="31"/>
        <v>0</v>
      </c>
      <c r="BB68" s="92" t="str">
        <f t="shared" si="32"/>
        <v/>
      </c>
      <c r="BC68" s="100"/>
      <c r="BD68" s="31"/>
      <c r="BE68" s="31"/>
      <c r="BF68" s="101"/>
      <c r="BG68" s="93">
        <f t="shared" si="33"/>
        <v>0</v>
      </c>
      <c r="BH68" s="94">
        <f t="shared" si="34"/>
        <v>0</v>
      </c>
      <c r="BI68" s="95" t="str">
        <f t="shared" si="35"/>
        <v>-</v>
      </c>
      <c r="BJ68" s="95" t="e">
        <f t="shared" si="36"/>
        <v>#N/A</v>
      </c>
      <c r="BK68" s="95">
        <f t="shared" si="37"/>
        <v>0</v>
      </c>
      <c r="BL68" s="96">
        <f t="shared" si="43"/>
        <v>0</v>
      </c>
      <c r="BM68" s="97">
        <f t="shared" si="39"/>
        <v>0</v>
      </c>
      <c r="BN68" s="97">
        <f t="shared" si="40"/>
        <v>0</v>
      </c>
      <c r="BO68" s="97">
        <f t="shared" si="8"/>
        <v>0</v>
      </c>
      <c r="BP68" s="97">
        <f t="shared" si="41"/>
        <v>0</v>
      </c>
      <c r="BQ68" s="97">
        <f t="shared" si="42"/>
        <v>0</v>
      </c>
      <c r="BR68" s="98">
        <f>SUMIFS(AY$22:$AY$121,$O$22:$O$121,$O68,$C$22:$C$121,C68)*Q68</f>
        <v>0</v>
      </c>
      <c r="BS68" s="98">
        <f>SUMIFS($AY$22:AY$121,$R$22:$R$121,$R68,$C$22:$C$121,C68)*T68</f>
        <v>0</v>
      </c>
      <c r="BT68" s="98">
        <f>SUMIFS($AY$22:AY$121,$U$22:$U$121,$U68,$C$22:$C$121,C68)*W68</f>
        <v>0</v>
      </c>
      <c r="BU68" s="98">
        <f>SUMIFS($AY$22:AY$121,$X$22:$X$121,$X68,$C$22:$C$121,C68)*Z68</f>
        <v>0</v>
      </c>
      <c r="BV68" s="98">
        <f>SUMIFS($AY$22:AY$121,$AA$22:$AA$121,$AA68,$C$22:$C$121,C68)*AC68</f>
        <v>0</v>
      </c>
      <c r="BW68" s="98">
        <f>SUMIFS($AY$22:AY$121,$AD$22:$AD$121,$AD68,$C$22:$C$121,C68)*AF68</f>
        <v>0</v>
      </c>
      <c r="BX68" s="98">
        <f>SUMIFS($AY$22:AY$121,$AG$22:$AG$121,$AG68,$C$22:$C$121,C68)*AI68</f>
        <v>0</v>
      </c>
      <c r="BY68" s="98">
        <f>SUMIFS($AY$22:AY$121,$AJ$22:$AJ$121,$AJ68,$C$22:$C$121,C68)*AL68</f>
        <v>0</v>
      </c>
      <c r="BZ68" s="98">
        <f>SUMIFS($AY$22:AY$121,$AM$22:$AM$121,$AM68,$C$22:$C$121,C68)*AO68</f>
        <v>0</v>
      </c>
      <c r="CA68" s="98">
        <f>SUMIFS($AY$22:AY$121,$AP$22:$AP$121,$AP68,$C$22:$C$121,C68)*AR68</f>
        <v>0</v>
      </c>
      <c r="CB68" s="49"/>
      <c r="CC68" s="38"/>
      <c r="CW68" s="29"/>
    </row>
    <row r="69" spans="1:101" ht="21.9" customHeight="1" outlineLevel="1" x14ac:dyDescent="0.3">
      <c r="A69" s="15"/>
      <c r="B69" s="17"/>
      <c r="C69" s="81">
        <v>48</v>
      </c>
      <c r="D69" s="186" t="s">
        <v>71</v>
      </c>
      <c r="E69" s="187"/>
      <c r="F69" s="82" t="str">
        <f t="shared" si="9"/>
        <v/>
      </c>
      <c r="G69" s="173"/>
      <c r="H69" s="82"/>
      <c r="I69" s="188"/>
      <c r="J69" s="189"/>
      <c r="K69" s="83" t="str">
        <f t="shared" si="0"/>
        <v/>
      </c>
      <c r="L69" s="188"/>
      <c r="M69" s="82" t="str">
        <f t="shared" si="10"/>
        <v/>
      </c>
      <c r="N69" s="174" t="str">
        <f t="shared" si="45"/>
        <v/>
      </c>
      <c r="O69" s="190"/>
      <c r="P69" s="84" t="str">
        <f t="shared" si="11"/>
        <v/>
      </c>
      <c r="Q69" s="85">
        <f t="shared" si="12"/>
        <v>0</v>
      </c>
      <c r="R69" s="190"/>
      <c r="S69" s="84" t="str">
        <f t="shared" si="13"/>
        <v/>
      </c>
      <c r="T69" s="85">
        <f t="shared" si="14"/>
        <v>0</v>
      </c>
      <c r="U69" s="190"/>
      <c r="V69" s="84" t="str">
        <f t="shared" si="15"/>
        <v/>
      </c>
      <c r="W69" s="85">
        <f t="shared" si="16"/>
        <v>0</v>
      </c>
      <c r="X69" s="190"/>
      <c r="Y69" s="84" t="str">
        <f t="shared" si="17"/>
        <v/>
      </c>
      <c r="Z69" s="85">
        <f t="shared" si="18"/>
        <v>0</v>
      </c>
      <c r="AA69" s="190"/>
      <c r="AB69" s="84" t="str">
        <f t="shared" si="2"/>
        <v/>
      </c>
      <c r="AC69" s="85">
        <f t="shared" si="19"/>
        <v>0</v>
      </c>
      <c r="AD69" s="192"/>
      <c r="AE69" s="84" t="str">
        <f t="shared" si="3"/>
        <v/>
      </c>
      <c r="AF69" s="85">
        <f t="shared" si="20"/>
        <v>0</v>
      </c>
      <c r="AG69" s="192"/>
      <c r="AH69" s="84" t="str">
        <f t="shared" si="4"/>
        <v/>
      </c>
      <c r="AI69" s="85">
        <f t="shared" si="21"/>
        <v>0</v>
      </c>
      <c r="AJ69" s="192"/>
      <c r="AK69" s="84" t="str">
        <f t="shared" si="5"/>
        <v/>
      </c>
      <c r="AL69" s="85">
        <f t="shared" si="22"/>
        <v>0</v>
      </c>
      <c r="AM69" s="192"/>
      <c r="AN69" s="84" t="str">
        <f t="shared" si="6"/>
        <v/>
      </c>
      <c r="AO69" s="85">
        <f t="shared" si="23"/>
        <v>0</v>
      </c>
      <c r="AP69" s="192"/>
      <c r="AQ69" s="84" t="str">
        <f t="shared" si="7"/>
        <v/>
      </c>
      <c r="AR69" s="86">
        <f t="shared" si="24"/>
        <v>0</v>
      </c>
      <c r="AS69" s="87">
        <f t="shared" si="25"/>
        <v>0</v>
      </c>
      <c r="AT69" s="88" t="str">
        <f t="shared" si="26"/>
        <v/>
      </c>
      <c r="AU69" s="89" t="str">
        <f t="shared" si="44"/>
        <v/>
      </c>
      <c r="AV69" s="89"/>
      <c r="AW69" s="99" t="str">
        <f t="shared" si="28"/>
        <v>-</v>
      </c>
      <c r="AX69" s="89"/>
      <c r="AY69" s="91">
        <f t="shared" si="29"/>
        <v>0</v>
      </c>
      <c r="AZ69" s="91">
        <f t="shared" si="30"/>
        <v>0</v>
      </c>
      <c r="BA69" s="91">
        <f t="shared" si="31"/>
        <v>0</v>
      </c>
      <c r="BB69" s="92" t="str">
        <f t="shared" si="32"/>
        <v/>
      </c>
      <c r="BC69" s="100"/>
      <c r="BD69" s="31"/>
      <c r="BE69" s="31"/>
      <c r="BF69" s="101"/>
      <c r="BG69" s="93">
        <f t="shared" si="33"/>
        <v>0</v>
      </c>
      <c r="BH69" s="94">
        <f t="shared" si="34"/>
        <v>0</v>
      </c>
      <c r="BI69" s="95" t="str">
        <f t="shared" si="35"/>
        <v>-</v>
      </c>
      <c r="BJ69" s="95" t="e">
        <f t="shared" si="36"/>
        <v>#N/A</v>
      </c>
      <c r="BK69" s="95">
        <f t="shared" si="37"/>
        <v>0</v>
      </c>
      <c r="BL69" s="96">
        <f t="shared" si="43"/>
        <v>0</v>
      </c>
      <c r="BM69" s="97">
        <f t="shared" si="39"/>
        <v>0</v>
      </c>
      <c r="BN69" s="97">
        <f t="shared" si="40"/>
        <v>0</v>
      </c>
      <c r="BO69" s="97">
        <f t="shared" si="8"/>
        <v>0</v>
      </c>
      <c r="BP69" s="97">
        <f t="shared" si="41"/>
        <v>0</v>
      </c>
      <c r="BQ69" s="97">
        <f t="shared" si="42"/>
        <v>0</v>
      </c>
      <c r="BR69" s="98">
        <f>SUMIFS(AY$22:$AY$121,$O$22:$O$121,$O69,$C$22:$C$121,C69)*Q69</f>
        <v>0</v>
      </c>
      <c r="BS69" s="98">
        <f>SUMIFS($AY$22:AY$121,$R$22:$R$121,$R69,$C$22:$C$121,C69)*T69</f>
        <v>0</v>
      </c>
      <c r="BT69" s="98">
        <f>SUMIFS($AY$22:AY$121,$U$22:$U$121,$U69,$C$22:$C$121,C69)*W69</f>
        <v>0</v>
      </c>
      <c r="BU69" s="98">
        <f>SUMIFS($AY$22:AY$121,$X$22:$X$121,$X69,$C$22:$C$121,C69)*Z69</f>
        <v>0</v>
      </c>
      <c r="BV69" s="98">
        <f>SUMIFS($AY$22:AY$121,$AA$22:$AA$121,$AA69,$C$22:$C$121,C69)*AC69</f>
        <v>0</v>
      </c>
      <c r="BW69" s="98">
        <f>SUMIFS($AY$22:AY$121,$AD$22:$AD$121,$AD69,$C$22:$C$121,C69)*AF69</f>
        <v>0</v>
      </c>
      <c r="BX69" s="98">
        <f>SUMIFS($AY$22:AY$121,$AG$22:$AG$121,$AG69,$C$22:$C$121,C69)*AI69</f>
        <v>0</v>
      </c>
      <c r="BY69" s="98">
        <f>SUMIFS($AY$22:AY$121,$AJ$22:$AJ$121,$AJ69,$C$22:$C$121,C69)*AL69</f>
        <v>0</v>
      </c>
      <c r="BZ69" s="98">
        <f>SUMIFS($AY$22:AY$121,$AM$22:$AM$121,$AM69,$C$22:$C$121,C69)*AO69</f>
        <v>0</v>
      </c>
      <c r="CA69" s="98">
        <f>SUMIFS($AY$22:AY$121,$AP$22:$AP$121,$AP69,$C$22:$C$121,C69)*AR69</f>
        <v>0</v>
      </c>
      <c r="CB69" s="49"/>
      <c r="CC69" s="38"/>
      <c r="CW69" s="29"/>
    </row>
    <row r="70" spans="1:101" ht="21.9" customHeight="1" outlineLevel="1" x14ac:dyDescent="0.3">
      <c r="A70" s="15"/>
      <c r="B70" s="17"/>
      <c r="C70" s="81">
        <v>49</v>
      </c>
      <c r="D70" s="186" t="s">
        <v>71</v>
      </c>
      <c r="E70" s="187"/>
      <c r="F70" s="82" t="str">
        <f t="shared" si="9"/>
        <v/>
      </c>
      <c r="G70" s="173"/>
      <c r="H70" s="82"/>
      <c r="I70" s="188"/>
      <c r="J70" s="189"/>
      <c r="K70" s="83" t="str">
        <f t="shared" si="0"/>
        <v/>
      </c>
      <c r="L70" s="188"/>
      <c r="M70" s="82" t="str">
        <f t="shared" si="10"/>
        <v/>
      </c>
      <c r="N70" s="174" t="str">
        <f t="shared" si="45"/>
        <v/>
      </c>
      <c r="O70" s="190"/>
      <c r="P70" s="84" t="str">
        <f t="shared" si="11"/>
        <v/>
      </c>
      <c r="Q70" s="85">
        <f t="shared" si="12"/>
        <v>0</v>
      </c>
      <c r="R70" s="190"/>
      <c r="S70" s="84" t="str">
        <f t="shared" si="13"/>
        <v/>
      </c>
      <c r="T70" s="85">
        <f t="shared" si="14"/>
        <v>0</v>
      </c>
      <c r="U70" s="190"/>
      <c r="V70" s="84" t="str">
        <f t="shared" si="15"/>
        <v/>
      </c>
      <c r="W70" s="85">
        <f t="shared" si="16"/>
        <v>0</v>
      </c>
      <c r="X70" s="190"/>
      <c r="Y70" s="84" t="str">
        <f t="shared" si="17"/>
        <v/>
      </c>
      <c r="Z70" s="85">
        <f t="shared" si="18"/>
        <v>0</v>
      </c>
      <c r="AA70" s="190"/>
      <c r="AB70" s="84" t="str">
        <f t="shared" si="2"/>
        <v/>
      </c>
      <c r="AC70" s="85">
        <f t="shared" si="19"/>
        <v>0</v>
      </c>
      <c r="AD70" s="192"/>
      <c r="AE70" s="84" t="str">
        <f t="shared" si="3"/>
        <v/>
      </c>
      <c r="AF70" s="85">
        <f t="shared" si="20"/>
        <v>0</v>
      </c>
      <c r="AG70" s="192"/>
      <c r="AH70" s="84" t="str">
        <f t="shared" si="4"/>
        <v/>
      </c>
      <c r="AI70" s="85">
        <f t="shared" si="21"/>
        <v>0</v>
      </c>
      <c r="AJ70" s="192"/>
      <c r="AK70" s="84" t="str">
        <f t="shared" si="5"/>
        <v/>
      </c>
      <c r="AL70" s="85">
        <f t="shared" si="22"/>
        <v>0</v>
      </c>
      <c r="AM70" s="192"/>
      <c r="AN70" s="84" t="str">
        <f t="shared" si="6"/>
        <v/>
      </c>
      <c r="AO70" s="85">
        <f t="shared" si="23"/>
        <v>0</v>
      </c>
      <c r="AP70" s="192"/>
      <c r="AQ70" s="84" t="str">
        <f t="shared" si="7"/>
        <v/>
      </c>
      <c r="AR70" s="86">
        <f t="shared" si="24"/>
        <v>0</v>
      </c>
      <c r="AS70" s="87">
        <f t="shared" si="25"/>
        <v>0</v>
      </c>
      <c r="AT70" s="88" t="str">
        <f t="shared" si="26"/>
        <v/>
      </c>
      <c r="AU70" s="89" t="str">
        <f t="shared" si="44"/>
        <v/>
      </c>
      <c r="AV70" s="89"/>
      <c r="AW70" s="99" t="str">
        <f t="shared" si="28"/>
        <v>-</v>
      </c>
      <c r="AX70" s="89"/>
      <c r="AY70" s="91">
        <f t="shared" si="29"/>
        <v>0</v>
      </c>
      <c r="AZ70" s="91">
        <f t="shared" si="30"/>
        <v>0</v>
      </c>
      <c r="BA70" s="91">
        <f t="shared" si="31"/>
        <v>0</v>
      </c>
      <c r="BB70" s="92" t="str">
        <f t="shared" si="32"/>
        <v/>
      </c>
      <c r="BC70" s="100"/>
      <c r="BD70" s="31"/>
      <c r="BE70" s="31"/>
      <c r="BF70" s="101"/>
      <c r="BG70" s="93">
        <f t="shared" si="33"/>
        <v>0</v>
      </c>
      <c r="BH70" s="94">
        <f t="shared" si="34"/>
        <v>0</v>
      </c>
      <c r="BI70" s="95" t="str">
        <f t="shared" si="35"/>
        <v>-</v>
      </c>
      <c r="BJ70" s="95" t="e">
        <f t="shared" si="36"/>
        <v>#N/A</v>
      </c>
      <c r="BK70" s="95">
        <f t="shared" si="37"/>
        <v>0</v>
      </c>
      <c r="BL70" s="96">
        <f t="shared" si="43"/>
        <v>0</v>
      </c>
      <c r="BM70" s="97">
        <f t="shared" si="39"/>
        <v>0</v>
      </c>
      <c r="BN70" s="97">
        <f t="shared" si="40"/>
        <v>0</v>
      </c>
      <c r="BO70" s="97">
        <f t="shared" si="8"/>
        <v>0</v>
      </c>
      <c r="BP70" s="97">
        <f t="shared" si="41"/>
        <v>0</v>
      </c>
      <c r="BQ70" s="97">
        <f t="shared" si="42"/>
        <v>0</v>
      </c>
      <c r="BR70" s="98">
        <f>SUMIFS(AY$22:$AY$121,$O$22:$O$121,$O70,$C$22:$C$121,C70)*Q70</f>
        <v>0</v>
      </c>
      <c r="BS70" s="98">
        <f>SUMIFS($AY$22:AY$121,$R$22:$R$121,$R70,$C$22:$C$121,C70)*T70</f>
        <v>0</v>
      </c>
      <c r="BT70" s="98">
        <f>SUMIFS($AY$22:AY$121,$U$22:$U$121,$U70,$C$22:$C$121,C70)*W70</f>
        <v>0</v>
      </c>
      <c r="BU70" s="98">
        <f>SUMIFS($AY$22:AY$121,$X$22:$X$121,$X70,$C$22:$C$121,C70)*Z70</f>
        <v>0</v>
      </c>
      <c r="BV70" s="98">
        <f>SUMIFS($AY$22:AY$121,$AA$22:$AA$121,$AA70,$C$22:$C$121,C70)*AC70</f>
        <v>0</v>
      </c>
      <c r="BW70" s="98">
        <f>SUMIFS($AY$22:AY$121,$AD$22:$AD$121,$AD70,$C$22:$C$121,C70)*AF70</f>
        <v>0</v>
      </c>
      <c r="BX70" s="98">
        <f>SUMIFS($AY$22:AY$121,$AG$22:$AG$121,$AG70,$C$22:$C$121,C70)*AI70</f>
        <v>0</v>
      </c>
      <c r="BY70" s="98">
        <f>SUMIFS($AY$22:AY$121,$AJ$22:$AJ$121,$AJ70,$C$22:$C$121,C70)*AL70</f>
        <v>0</v>
      </c>
      <c r="BZ70" s="98">
        <f>SUMIFS($AY$22:AY$121,$AM$22:$AM$121,$AM70,$C$22:$C$121,C70)*AO70</f>
        <v>0</v>
      </c>
      <c r="CA70" s="98">
        <f>SUMIFS($AY$22:AY$121,$AP$22:$AP$121,$AP70,$C$22:$C$121,C70)*AR70</f>
        <v>0</v>
      </c>
      <c r="CB70" s="49"/>
      <c r="CW70" s="29"/>
    </row>
    <row r="71" spans="1:101" ht="21.9" customHeight="1" outlineLevel="1" x14ac:dyDescent="0.3">
      <c r="A71" s="15"/>
      <c r="B71" s="17"/>
      <c r="C71" s="81">
        <v>50</v>
      </c>
      <c r="D71" s="186" t="s">
        <v>71</v>
      </c>
      <c r="E71" s="187"/>
      <c r="F71" s="82" t="str">
        <f t="shared" si="9"/>
        <v/>
      </c>
      <c r="G71" s="173"/>
      <c r="H71" s="82"/>
      <c r="I71" s="188"/>
      <c r="J71" s="189"/>
      <c r="K71" s="83" t="str">
        <f t="shared" si="0"/>
        <v/>
      </c>
      <c r="L71" s="188"/>
      <c r="M71" s="82" t="str">
        <f t="shared" si="10"/>
        <v/>
      </c>
      <c r="N71" s="174" t="str">
        <f t="shared" si="45"/>
        <v/>
      </c>
      <c r="O71" s="190"/>
      <c r="P71" s="84" t="str">
        <f t="shared" si="11"/>
        <v/>
      </c>
      <c r="Q71" s="85">
        <f t="shared" si="12"/>
        <v>0</v>
      </c>
      <c r="R71" s="190"/>
      <c r="S71" s="84" t="str">
        <f t="shared" si="13"/>
        <v/>
      </c>
      <c r="T71" s="85">
        <f t="shared" si="14"/>
        <v>0</v>
      </c>
      <c r="U71" s="190"/>
      <c r="V71" s="84" t="str">
        <f t="shared" si="15"/>
        <v/>
      </c>
      <c r="W71" s="85">
        <f t="shared" si="16"/>
        <v>0</v>
      </c>
      <c r="X71" s="190"/>
      <c r="Y71" s="84" t="str">
        <f t="shared" si="17"/>
        <v/>
      </c>
      <c r="Z71" s="85">
        <f t="shared" si="18"/>
        <v>0</v>
      </c>
      <c r="AA71" s="190"/>
      <c r="AB71" s="84" t="str">
        <f t="shared" si="2"/>
        <v/>
      </c>
      <c r="AC71" s="85">
        <f t="shared" si="19"/>
        <v>0</v>
      </c>
      <c r="AD71" s="192"/>
      <c r="AE71" s="84" t="str">
        <f t="shared" si="3"/>
        <v/>
      </c>
      <c r="AF71" s="85">
        <f t="shared" si="20"/>
        <v>0</v>
      </c>
      <c r="AG71" s="192"/>
      <c r="AH71" s="84" t="str">
        <f t="shared" si="4"/>
        <v/>
      </c>
      <c r="AI71" s="85">
        <f t="shared" si="21"/>
        <v>0</v>
      </c>
      <c r="AJ71" s="192"/>
      <c r="AK71" s="84" t="str">
        <f t="shared" si="5"/>
        <v/>
      </c>
      <c r="AL71" s="85">
        <f t="shared" si="22"/>
        <v>0</v>
      </c>
      <c r="AM71" s="192"/>
      <c r="AN71" s="84" t="str">
        <f t="shared" si="6"/>
        <v/>
      </c>
      <c r="AO71" s="85">
        <f t="shared" si="23"/>
        <v>0</v>
      </c>
      <c r="AP71" s="192"/>
      <c r="AQ71" s="84" t="str">
        <f t="shared" si="7"/>
        <v/>
      </c>
      <c r="AR71" s="86">
        <f t="shared" si="24"/>
        <v>0</v>
      </c>
      <c r="AS71" s="87">
        <f t="shared" si="25"/>
        <v>0</v>
      </c>
      <c r="AT71" s="88" t="str">
        <f t="shared" si="26"/>
        <v/>
      </c>
      <c r="AU71" s="89" t="str">
        <f t="shared" si="44"/>
        <v/>
      </c>
      <c r="AV71" s="89"/>
      <c r="AW71" s="99" t="str">
        <f t="shared" si="28"/>
        <v>-</v>
      </c>
      <c r="AX71" s="89"/>
      <c r="AY71" s="91">
        <f t="shared" si="29"/>
        <v>0</v>
      </c>
      <c r="AZ71" s="91">
        <f t="shared" si="30"/>
        <v>0</v>
      </c>
      <c r="BA71" s="91">
        <f t="shared" si="31"/>
        <v>0</v>
      </c>
      <c r="BB71" s="92" t="str">
        <f t="shared" si="32"/>
        <v/>
      </c>
      <c r="BC71" s="100"/>
      <c r="BD71" s="31"/>
      <c r="BE71" s="31"/>
      <c r="BF71" s="101"/>
      <c r="BG71" s="93">
        <f t="shared" si="33"/>
        <v>0</v>
      </c>
      <c r="BH71" s="94">
        <f t="shared" si="34"/>
        <v>0</v>
      </c>
      <c r="BI71" s="95" t="str">
        <f t="shared" si="35"/>
        <v>-</v>
      </c>
      <c r="BJ71" s="95" t="e">
        <f t="shared" si="36"/>
        <v>#N/A</v>
      </c>
      <c r="BK71" s="95">
        <f t="shared" si="37"/>
        <v>0</v>
      </c>
      <c r="BL71" s="96">
        <f t="shared" si="43"/>
        <v>0</v>
      </c>
      <c r="BM71" s="97">
        <f t="shared" si="39"/>
        <v>0</v>
      </c>
      <c r="BN71" s="97">
        <f t="shared" si="40"/>
        <v>0</v>
      </c>
      <c r="BO71" s="97">
        <f t="shared" si="8"/>
        <v>0</v>
      </c>
      <c r="BP71" s="97">
        <f t="shared" si="41"/>
        <v>0</v>
      </c>
      <c r="BQ71" s="97">
        <f t="shared" si="42"/>
        <v>0</v>
      </c>
      <c r="BR71" s="98">
        <f>SUMIFS(AY$22:$AY$121,$O$22:$O$121,$O71,$C$22:$C$121,C71)*Q71</f>
        <v>0</v>
      </c>
      <c r="BS71" s="98">
        <f>SUMIFS($AY$22:AY$121,$R$22:$R$121,$R71,$C$22:$C$121,C71)*T71</f>
        <v>0</v>
      </c>
      <c r="BT71" s="98">
        <f>SUMIFS($AY$22:AY$121,$U$22:$U$121,$U71,$C$22:$C$121,C71)*W71</f>
        <v>0</v>
      </c>
      <c r="BU71" s="98">
        <f>SUMIFS($AY$22:AY$121,$X$22:$X$121,$X71,$C$22:$C$121,C71)*Z71</f>
        <v>0</v>
      </c>
      <c r="BV71" s="98">
        <f>SUMIFS($AY$22:AY$121,$AA$22:$AA$121,$AA71,$C$22:$C$121,C71)*AC71</f>
        <v>0</v>
      </c>
      <c r="BW71" s="98">
        <f>SUMIFS($AY$22:AY$121,$AD$22:$AD$121,$AD71,$C$22:$C$121,C71)*AF71</f>
        <v>0</v>
      </c>
      <c r="BX71" s="98">
        <f>SUMIFS($AY$22:AY$121,$AG$22:$AG$121,$AG71,$C$22:$C$121,C71)*AI71</f>
        <v>0</v>
      </c>
      <c r="BY71" s="98">
        <f>SUMIFS($AY$22:AY$121,$AJ$22:$AJ$121,$AJ71,$C$22:$C$121,C71)*AL71</f>
        <v>0</v>
      </c>
      <c r="BZ71" s="98">
        <f>SUMIFS($AY$22:AY$121,$AM$22:$AM$121,$AM71,$C$22:$C$121,C71)*AO71</f>
        <v>0</v>
      </c>
      <c r="CA71" s="98">
        <f>SUMIFS($AY$22:AY$121,$AP$22:$AP$121,$AP71,$C$22:$C$121,C71)*AR71</f>
        <v>0</v>
      </c>
      <c r="CB71" s="49"/>
      <c r="CC71" s="38"/>
      <c r="CW71" s="29"/>
    </row>
    <row r="72" spans="1:101" ht="21.9" customHeight="1" outlineLevel="1" x14ac:dyDescent="0.3">
      <c r="A72" s="15"/>
      <c r="B72" s="17"/>
      <c r="C72" s="81">
        <v>51</v>
      </c>
      <c r="D72" s="186" t="s">
        <v>71</v>
      </c>
      <c r="E72" s="187"/>
      <c r="F72" s="82" t="str">
        <f t="shared" si="9"/>
        <v/>
      </c>
      <c r="G72" s="173"/>
      <c r="H72" s="82"/>
      <c r="I72" s="188"/>
      <c r="J72" s="189"/>
      <c r="K72" s="83" t="str">
        <f t="shared" si="0"/>
        <v/>
      </c>
      <c r="L72" s="188"/>
      <c r="M72" s="82" t="str">
        <f t="shared" si="10"/>
        <v/>
      </c>
      <c r="N72" s="174" t="str">
        <f t="shared" si="45"/>
        <v/>
      </c>
      <c r="O72" s="190"/>
      <c r="P72" s="84" t="str">
        <f t="shared" si="11"/>
        <v/>
      </c>
      <c r="Q72" s="85">
        <f t="shared" si="12"/>
        <v>0</v>
      </c>
      <c r="R72" s="190"/>
      <c r="S72" s="84" t="str">
        <f t="shared" si="13"/>
        <v/>
      </c>
      <c r="T72" s="85">
        <f t="shared" si="14"/>
        <v>0</v>
      </c>
      <c r="U72" s="190"/>
      <c r="V72" s="84" t="str">
        <f t="shared" si="15"/>
        <v/>
      </c>
      <c r="W72" s="85">
        <f t="shared" si="16"/>
        <v>0</v>
      </c>
      <c r="X72" s="190"/>
      <c r="Y72" s="84" t="str">
        <f t="shared" si="17"/>
        <v/>
      </c>
      <c r="Z72" s="85">
        <f t="shared" si="18"/>
        <v>0</v>
      </c>
      <c r="AA72" s="190"/>
      <c r="AB72" s="84" t="str">
        <f t="shared" si="2"/>
        <v/>
      </c>
      <c r="AC72" s="85">
        <f t="shared" si="19"/>
        <v>0</v>
      </c>
      <c r="AD72" s="192"/>
      <c r="AE72" s="84" t="str">
        <f t="shared" si="3"/>
        <v/>
      </c>
      <c r="AF72" s="85">
        <f t="shared" si="20"/>
        <v>0</v>
      </c>
      <c r="AG72" s="192"/>
      <c r="AH72" s="84" t="str">
        <f t="shared" si="4"/>
        <v/>
      </c>
      <c r="AI72" s="85">
        <f t="shared" si="21"/>
        <v>0</v>
      </c>
      <c r="AJ72" s="192"/>
      <c r="AK72" s="84" t="str">
        <f t="shared" si="5"/>
        <v/>
      </c>
      <c r="AL72" s="85">
        <f t="shared" si="22"/>
        <v>0</v>
      </c>
      <c r="AM72" s="192"/>
      <c r="AN72" s="84" t="str">
        <f t="shared" si="6"/>
        <v/>
      </c>
      <c r="AO72" s="85">
        <f t="shared" si="23"/>
        <v>0</v>
      </c>
      <c r="AP72" s="192"/>
      <c r="AQ72" s="84" t="str">
        <f t="shared" si="7"/>
        <v/>
      </c>
      <c r="AR72" s="86">
        <f t="shared" si="24"/>
        <v>0</v>
      </c>
      <c r="AS72" s="87">
        <f t="shared" si="25"/>
        <v>0</v>
      </c>
      <c r="AT72" s="88" t="str">
        <f t="shared" si="26"/>
        <v/>
      </c>
      <c r="AU72" s="89" t="str">
        <f t="shared" si="44"/>
        <v/>
      </c>
      <c r="AV72" s="89"/>
      <c r="AW72" s="99" t="str">
        <f t="shared" si="28"/>
        <v>-</v>
      </c>
      <c r="AX72" s="89"/>
      <c r="AY72" s="91">
        <f t="shared" si="29"/>
        <v>0</v>
      </c>
      <c r="AZ72" s="91">
        <f t="shared" si="30"/>
        <v>0</v>
      </c>
      <c r="BA72" s="91">
        <f t="shared" si="31"/>
        <v>0</v>
      </c>
      <c r="BB72" s="92" t="str">
        <f t="shared" si="32"/>
        <v/>
      </c>
      <c r="BC72" s="100"/>
      <c r="BD72" s="31"/>
      <c r="BE72" s="31"/>
      <c r="BF72" s="101"/>
      <c r="BG72" s="93">
        <f t="shared" si="33"/>
        <v>0</v>
      </c>
      <c r="BH72" s="94">
        <f t="shared" si="34"/>
        <v>0</v>
      </c>
      <c r="BI72" s="95" t="str">
        <f t="shared" si="35"/>
        <v>-</v>
      </c>
      <c r="BJ72" s="95" t="e">
        <f t="shared" si="36"/>
        <v>#N/A</v>
      </c>
      <c r="BK72" s="95">
        <f t="shared" si="37"/>
        <v>0</v>
      </c>
      <c r="BL72" s="96">
        <f t="shared" si="43"/>
        <v>0</v>
      </c>
      <c r="BM72" s="97">
        <f t="shared" si="39"/>
        <v>0</v>
      </c>
      <c r="BN72" s="97">
        <f t="shared" si="40"/>
        <v>0</v>
      </c>
      <c r="BO72" s="97">
        <f t="shared" si="8"/>
        <v>0</v>
      </c>
      <c r="BP72" s="97">
        <f t="shared" si="41"/>
        <v>0</v>
      </c>
      <c r="BQ72" s="97">
        <f t="shared" si="42"/>
        <v>0</v>
      </c>
      <c r="BR72" s="98">
        <f>SUMIFS(AY$22:$AY$121,$O$22:$O$121,$O72,$C$22:$C$121,C72)*Q72</f>
        <v>0</v>
      </c>
      <c r="BS72" s="98">
        <f>SUMIFS($AY$22:AY$121,$R$22:$R$121,$R72,$C$22:$C$121,C72)*T72</f>
        <v>0</v>
      </c>
      <c r="BT72" s="98">
        <f>SUMIFS($AY$22:AY$121,$U$22:$U$121,$U72,$C$22:$C$121,C72)*W72</f>
        <v>0</v>
      </c>
      <c r="BU72" s="98">
        <f>SUMIFS($AY$22:AY$121,$X$22:$X$121,$X72,$C$22:$C$121,C72)*Z72</f>
        <v>0</v>
      </c>
      <c r="BV72" s="98">
        <f>SUMIFS($AY$22:AY$121,$AA$22:$AA$121,$AA72,$C$22:$C$121,C72)*AC72</f>
        <v>0</v>
      </c>
      <c r="BW72" s="98">
        <f>SUMIFS($AY$22:AY$121,$AD$22:$AD$121,$AD72,$C$22:$C$121,C72)*AF72</f>
        <v>0</v>
      </c>
      <c r="BX72" s="98">
        <f>SUMIFS($AY$22:AY$121,$AG$22:$AG$121,$AG72,$C$22:$C$121,C72)*AI72</f>
        <v>0</v>
      </c>
      <c r="BY72" s="98">
        <f>SUMIFS($AY$22:AY$121,$AJ$22:$AJ$121,$AJ72,$C$22:$C$121,C72)*AL72</f>
        <v>0</v>
      </c>
      <c r="BZ72" s="98">
        <f>SUMIFS($AY$22:AY$121,$AM$22:$AM$121,$AM72,$C$22:$C$121,C72)*AO72</f>
        <v>0</v>
      </c>
      <c r="CA72" s="98">
        <f>SUMIFS($AY$22:AY$121,$AP$22:$AP$121,$AP72,$C$22:$C$121,C72)*AR72</f>
        <v>0</v>
      </c>
      <c r="CB72" s="49"/>
      <c r="CC72" s="38"/>
      <c r="CW72" s="29"/>
    </row>
    <row r="73" spans="1:101" ht="21.9" customHeight="1" outlineLevel="1" x14ac:dyDescent="0.3">
      <c r="A73" s="15"/>
      <c r="B73" s="17"/>
      <c r="C73" s="81">
        <v>52</v>
      </c>
      <c r="D73" s="186" t="s">
        <v>71</v>
      </c>
      <c r="E73" s="187"/>
      <c r="F73" s="82" t="str">
        <f t="shared" si="9"/>
        <v/>
      </c>
      <c r="G73" s="173"/>
      <c r="H73" s="82"/>
      <c r="I73" s="188"/>
      <c r="J73" s="189"/>
      <c r="K73" s="83" t="str">
        <f t="shared" si="0"/>
        <v/>
      </c>
      <c r="L73" s="188"/>
      <c r="M73" s="82" t="str">
        <f t="shared" si="10"/>
        <v/>
      </c>
      <c r="N73" s="174" t="str">
        <f t="shared" si="45"/>
        <v/>
      </c>
      <c r="O73" s="190"/>
      <c r="P73" s="84" t="str">
        <f t="shared" si="11"/>
        <v/>
      </c>
      <c r="Q73" s="85">
        <f t="shared" si="12"/>
        <v>0</v>
      </c>
      <c r="R73" s="190"/>
      <c r="S73" s="84" t="str">
        <f t="shared" si="13"/>
        <v/>
      </c>
      <c r="T73" s="85">
        <f t="shared" si="14"/>
        <v>0</v>
      </c>
      <c r="U73" s="190"/>
      <c r="V73" s="84" t="str">
        <f t="shared" si="15"/>
        <v/>
      </c>
      <c r="W73" s="85">
        <f t="shared" si="16"/>
        <v>0</v>
      </c>
      <c r="X73" s="190"/>
      <c r="Y73" s="84" t="str">
        <f t="shared" si="17"/>
        <v/>
      </c>
      <c r="Z73" s="85">
        <f t="shared" si="18"/>
        <v>0</v>
      </c>
      <c r="AA73" s="190"/>
      <c r="AB73" s="84" t="str">
        <f t="shared" si="2"/>
        <v/>
      </c>
      <c r="AC73" s="85">
        <f t="shared" si="19"/>
        <v>0</v>
      </c>
      <c r="AD73" s="192"/>
      <c r="AE73" s="84" t="str">
        <f t="shared" si="3"/>
        <v/>
      </c>
      <c r="AF73" s="85">
        <f t="shared" si="20"/>
        <v>0</v>
      </c>
      <c r="AG73" s="192"/>
      <c r="AH73" s="84" t="str">
        <f t="shared" si="4"/>
        <v/>
      </c>
      <c r="AI73" s="85">
        <f t="shared" si="21"/>
        <v>0</v>
      </c>
      <c r="AJ73" s="192"/>
      <c r="AK73" s="84" t="str">
        <f t="shared" si="5"/>
        <v/>
      </c>
      <c r="AL73" s="85">
        <f t="shared" si="22"/>
        <v>0</v>
      </c>
      <c r="AM73" s="192"/>
      <c r="AN73" s="84" t="str">
        <f t="shared" si="6"/>
        <v/>
      </c>
      <c r="AO73" s="85">
        <f t="shared" si="23"/>
        <v>0</v>
      </c>
      <c r="AP73" s="192"/>
      <c r="AQ73" s="84" t="str">
        <f t="shared" si="7"/>
        <v/>
      </c>
      <c r="AR73" s="86">
        <f t="shared" si="24"/>
        <v>0</v>
      </c>
      <c r="AS73" s="87">
        <f t="shared" si="25"/>
        <v>0</v>
      </c>
      <c r="AT73" s="88" t="str">
        <f t="shared" si="26"/>
        <v/>
      </c>
      <c r="AU73" s="89" t="str">
        <f t="shared" si="44"/>
        <v/>
      </c>
      <c r="AV73" s="89"/>
      <c r="AW73" s="99" t="str">
        <f t="shared" si="28"/>
        <v>-</v>
      </c>
      <c r="AX73" s="89"/>
      <c r="AY73" s="91">
        <f t="shared" si="29"/>
        <v>0</v>
      </c>
      <c r="AZ73" s="91">
        <f t="shared" si="30"/>
        <v>0</v>
      </c>
      <c r="BA73" s="91">
        <f t="shared" si="31"/>
        <v>0</v>
      </c>
      <c r="BB73" s="92" t="str">
        <f t="shared" si="32"/>
        <v/>
      </c>
      <c r="BC73" s="100"/>
      <c r="BD73" s="31"/>
      <c r="BE73" s="31"/>
      <c r="BF73" s="101"/>
      <c r="BG73" s="93">
        <f t="shared" si="33"/>
        <v>0</v>
      </c>
      <c r="BH73" s="94">
        <f t="shared" si="34"/>
        <v>0</v>
      </c>
      <c r="BI73" s="95" t="str">
        <f t="shared" si="35"/>
        <v>-</v>
      </c>
      <c r="BJ73" s="95" t="e">
        <f t="shared" si="36"/>
        <v>#N/A</v>
      </c>
      <c r="BK73" s="95">
        <f t="shared" si="37"/>
        <v>0</v>
      </c>
      <c r="BL73" s="96">
        <f t="shared" si="43"/>
        <v>0</v>
      </c>
      <c r="BM73" s="97">
        <f t="shared" si="39"/>
        <v>0</v>
      </c>
      <c r="BN73" s="97">
        <f t="shared" si="40"/>
        <v>0</v>
      </c>
      <c r="BO73" s="97">
        <f t="shared" si="8"/>
        <v>0</v>
      </c>
      <c r="BP73" s="97">
        <f t="shared" si="41"/>
        <v>0</v>
      </c>
      <c r="BQ73" s="97">
        <f t="shared" si="42"/>
        <v>0</v>
      </c>
      <c r="BR73" s="98">
        <f>SUMIFS(AY$22:$AY$121,$O$22:$O$121,$O73,$C$22:$C$121,C73)*Q73</f>
        <v>0</v>
      </c>
      <c r="BS73" s="98">
        <f>SUMIFS($AY$22:AY$121,$R$22:$R$121,$R73,$C$22:$C$121,C73)*T73</f>
        <v>0</v>
      </c>
      <c r="BT73" s="98">
        <f>SUMIFS($AY$22:AY$121,$U$22:$U$121,$U73,$C$22:$C$121,C73)*W73</f>
        <v>0</v>
      </c>
      <c r="BU73" s="98">
        <f>SUMIFS($AY$22:AY$121,$X$22:$X$121,$X73,$C$22:$C$121,C73)*Z73</f>
        <v>0</v>
      </c>
      <c r="BV73" s="98">
        <f>SUMIFS($AY$22:AY$121,$AA$22:$AA$121,$AA73,$C$22:$C$121,C73)*AC73</f>
        <v>0</v>
      </c>
      <c r="BW73" s="98">
        <f>SUMIFS($AY$22:AY$121,$AD$22:$AD$121,$AD73,$C$22:$C$121,C73)*AF73</f>
        <v>0</v>
      </c>
      <c r="BX73" s="98">
        <f>SUMIFS($AY$22:AY$121,$AG$22:$AG$121,$AG73,$C$22:$C$121,C73)*AI73</f>
        <v>0</v>
      </c>
      <c r="BY73" s="98">
        <f>SUMIFS($AY$22:AY$121,$AJ$22:$AJ$121,$AJ73,$C$22:$C$121,C73)*AL73</f>
        <v>0</v>
      </c>
      <c r="BZ73" s="98">
        <f>SUMIFS($AY$22:AY$121,$AM$22:$AM$121,$AM73,$C$22:$C$121,C73)*AO73</f>
        <v>0</v>
      </c>
      <c r="CA73" s="98">
        <f>SUMIFS($AY$22:AY$121,$AP$22:$AP$121,$AP73,$C$22:$C$121,C73)*AR73</f>
        <v>0</v>
      </c>
      <c r="CB73" s="49"/>
      <c r="CW73" s="29"/>
    </row>
    <row r="74" spans="1:101" ht="21.9" customHeight="1" outlineLevel="1" x14ac:dyDescent="0.3">
      <c r="A74" s="15"/>
      <c r="B74" s="17"/>
      <c r="C74" s="81">
        <v>53</v>
      </c>
      <c r="D74" s="186" t="s">
        <v>71</v>
      </c>
      <c r="E74" s="187"/>
      <c r="F74" s="82" t="str">
        <f t="shared" si="9"/>
        <v/>
      </c>
      <c r="G74" s="173"/>
      <c r="H74" s="82"/>
      <c r="I74" s="188"/>
      <c r="J74" s="189"/>
      <c r="K74" s="83" t="str">
        <f t="shared" si="0"/>
        <v/>
      </c>
      <c r="L74" s="188"/>
      <c r="M74" s="82" t="str">
        <f t="shared" si="10"/>
        <v/>
      </c>
      <c r="N74" s="174" t="str">
        <f t="shared" si="45"/>
        <v/>
      </c>
      <c r="O74" s="190"/>
      <c r="P74" s="84" t="str">
        <f t="shared" si="11"/>
        <v/>
      </c>
      <c r="Q74" s="85">
        <f t="shared" si="12"/>
        <v>0</v>
      </c>
      <c r="R74" s="190"/>
      <c r="S74" s="84" t="str">
        <f t="shared" si="13"/>
        <v/>
      </c>
      <c r="T74" s="85">
        <f t="shared" si="14"/>
        <v>0</v>
      </c>
      <c r="U74" s="190"/>
      <c r="V74" s="84" t="str">
        <f t="shared" si="15"/>
        <v/>
      </c>
      <c r="W74" s="85">
        <f t="shared" si="16"/>
        <v>0</v>
      </c>
      <c r="X74" s="190"/>
      <c r="Y74" s="84" t="str">
        <f t="shared" si="17"/>
        <v/>
      </c>
      <c r="Z74" s="85">
        <f t="shared" si="18"/>
        <v>0</v>
      </c>
      <c r="AA74" s="190"/>
      <c r="AB74" s="84" t="str">
        <f t="shared" si="2"/>
        <v/>
      </c>
      <c r="AC74" s="85">
        <f t="shared" si="19"/>
        <v>0</v>
      </c>
      <c r="AD74" s="192"/>
      <c r="AE74" s="84" t="str">
        <f t="shared" si="3"/>
        <v/>
      </c>
      <c r="AF74" s="85">
        <f t="shared" si="20"/>
        <v>0</v>
      </c>
      <c r="AG74" s="192"/>
      <c r="AH74" s="84" t="str">
        <f t="shared" si="4"/>
        <v/>
      </c>
      <c r="AI74" s="85">
        <f t="shared" si="21"/>
        <v>0</v>
      </c>
      <c r="AJ74" s="192"/>
      <c r="AK74" s="84" t="str">
        <f t="shared" si="5"/>
        <v/>
      </c>
      <c r="AL74" s="85">
        <f t="shared" si="22"/>
        <v>0</v>
      </c>
      <c r="AM74" s="192"/>
      <c r="AN74" s="84" t="str">
        <f t="shared" si="6"/>
        <v/>
      </c>
      <c r="AO74" s="85">
        <f t="shared" si="23"/>
        <v>0</v>
      </c>
      <c r="AP74" s="192"/>
      <c r="AQ74" s="84" t="str">
        <f t="shared" si="7"/>
        <v/>
      </c>
      <c r="AR74" s="86">
        <f t="shared" si="24"/>
        <v>0</v>
      </c>
      <c r="AS74" s="87">
        <f t="shared" si="25"/>
        <v>0</v>
      </c>
      <c r="AT74" s="88" t="str">
        <f t="shared" si="26"/>
        <v/>
      </c>
      <c r="AU74" s="89" t="str">
        <f t="shared" si="44"/>
        <v/>
      </c>
      <c r="AV74" s="89"/>
      <c r="AW74" s="99" t="str">
        <f t="shared" si="28"/>
        <v>-</v>
      </c>
      <c r="AX74" s="89"/>
      <c r="AY74" s="91">
        <f t="shared" si="29"/>
        <v>0</v>
      </c>
      <c r="AZ74" s="91">
        <f t="shared" si="30"/>
        <v>0</v>
      </c>
      <c r="BA74" s="91">
        <f t="shared" si="31"/>
        <v>0</v>
      </c>
      <c r="BB74" s="92" t="str">
        <f t="shared" si="32"/>
        <v/>
      </c>
      <c r="BC74" s="100"/>
      <c r="BD74" s="31"/>
      <c r="BE74" s="31"/>
      <c r="BF74" s="101"/>
      <c r="BG74" s="93">
        <f t="shared" si="33"/>
        <v>0</v>
      </c>
      <c r="BH74" s="94">
        <f t="shared" si="34"/>
        <v>0</v>
      </c>
      <c r="BI74" s="95" t="str">
        <f t="shared" si="35"/>
        <v>-</v>
      </c>
      <c r="BJ74" s="95" t="e">
        <f t="shared" si="36"/>
        <v>#N/A</v>
      </c>
      <c r="BK74" s="95">
        <f t="shared" si="37"/>
        <v>0</v>
      </c>
      <c r="BL74" s="96">
        <f t="shared" si="43"/>
        <v>0</v>
      </c>
      <c r="BM74" s="97">
        <f t="shared" si="39"/>
        <v>0</v>
      </c>
      <c r="BN74" s="97">
        <f t="shared" si="40"/>
        <v>0</v>
      </c>
      <c r="BO74" s="97">
        <f t="shared" si="8"/>
        <v>0</v>
      </c>
      <c r="BP74" s="97">
        <f t="shared" si="41"/>
        <v>0</v>
      </c>
      <c r="BQ74" s="97">
        <f t="shared" si="42"/>
        <v>0</v>
      </c>
      <c r="BR74" s="98">
        <f>SUMIFS(AY$22:$AY$121,$O$22:$O$121,$O74,$C$22:$C$121,C74)*Q74</f>
        <v>0</v>
      </c>
      <c r="BS74" s="98">
        <f>SUMIFS($AY$22:AY$121,$R$22:$R$121,$R74,$C$22:$C$121,C74)*T74</f>
        <v>0</v>
      </c>
      <c r="BT74" s="98">
        <f>SUMIFS($AY$22:AY$121,$U$22:$U$121,$U74,$C$22:$C$121,C74)*W74</f>
        <v>0</v>
      </c>
      <c r="BU74" s="98">
        <f>SUMIFS($AY$22:AY$121,$X$22:$X$121,$X74,$C$22:$C$121,C74)*Z74</f>
        <v>0</v>
      </c>
      <c r="BV74" s="98">
        <f>SUMIFS($AY$22:AY$121,$AA$22:$AA$121,$AA74,$C$22:$C$121,C74)*AC74</f>
        <v>0</v>
      </c>
      <c r="BW74" s="98">
        <f>SUMIFS($AY$22:AY$121,$AD$22:$AD$121,$AD74,$C$22:$C$121,C74)*AF74</f>
        <v>0</v>
      </c>
      <c r="BX74" s="98">
        <f>SUMIFS($AY$22:AY$121,$AG$22:$AG$121,$AG74,$C$22:$C$121,C74)*AI74</f>
        <v>0</v>
      </c>
      <c r="BY74" s="98">
        <f>SUMIFS($AY$22:AY$121,$AJ$22:$AJ$121,$AJ74,$C$22:$C$121,C74)*AL74</f>
        <v>0</v>
      </c>
      <c r="BZ74" s="98">
        <f>SUMIFS($AY$22:AY$121,$AM$22:$AM$121,$AM74,$C$22:$C$121,C74)*AO74</f>
        <v>0</v>
      </c>
      <c r="CA74" s="98">
        <f>SUMIFS($AY$22:AY$121,$AP$22:$AP$121,$AP74,$C$22:$C$121,C74)*AR74</f>
        <v>0</v>
      </c>
      <c r="CB74" s="49"/>
      <c r="CC74" s="38"/>
      <c r="CW74" s="29"/>
    </row>
    <row r="75" spans="1:101" ht="21.9" customHeight="1" outlineLevel="1" x14ac:dyDescent="0.3">
      <c r="A75" s="15"/>
      <c r="B75" s="17"/>
      <c r="C75" s="81">
        <v>54</v>
      </c>
      <c r="D75" s="186" t="s">
        <v>71</v>
      </c>
      <c r="E75" s="187"/>
      <c r="F75" s="82" t="str">
        <f t="shared" si="9"/>
        <v/>
      </c>
      <c r="G75" s="173"/>
      <c r="H75" s="82"/>
      <c r="I75" s="188"/>
      <c r="J75" s="189"/>
      <c r="K75" s="83" t="str">
        <f t="shared" si="0"/>
        <v/>
      </c>
      <c r="L75" s="188"/>
      <c r="M75" s="82" t="str">
        <f t="shared" si="10"/>
        <v/>
      </c>
      <c r="N75" s="174" t="str">
        <f t="shared" si="45"/>
        <v/>
      </c>
      <c r="O75" s="190"/>
      <c r="P75" s="84" t="str">
        <f t="shared" si="11"/>
        <v/>
      </c>
      <c r="Q75" s="85">
        <f t="shared" si="12"/>
        <v>0</v>
      </c>
      <c r="R75" s="190"/>
      <c r="S75" s="84" t="str">
        <f t="shared" si="13"/>
        <v/>
      </c>
      <c r="T75" s="85">
        <f t="shared" si="14"/>
        <v>0</v>
      </c>
      <c r="U75" s="190"/>
      <c r="V75" s="84" t="str">
        <f t="shared" si="15"/>
        <v/>
      </c>
      <c r="W75" s="85">
        <f t="shared" si="16"/>
        <v>0</v>
      </c>
      <c r="X75" s="190"/>
      <c r="Y75" s="84" t="str">
        <f t="shared" si="17"/>
        <v/>
      </c>
      <c r="Z75" s="85">
        <f t="shared" si="18"/>
        <v>0</v>
      </c>
      <c r="AA75" s="190"/>
      <c r="AB75" s="84" t="str">
        <f t="shared" si="2"/>
        <v/>
      </c>
      <c r="AC75" s="85">
        <f t="shared" si="19"/>
        <v>0</v>
      </c>
      <c r="AD75" s="192"/>
      <c r="AE75" s="84" t="str">
        <f t="shared" si="3"/>
        <v/>
      </c>
      <c r="AF75" s="85">
        <f t="shared" si="20"/>
        <v>0</v>
      </c>
      <c r="AG75" s="192"/>
      <c r="AH75" s="84" t="str">
        <f t="shared" si="4"/>
        <v/>
      </c>
      <c r="AI75" s="85">
        <f t="shared" si="21"/>
        <v>0</v>
      </c>
      <c r="AJ75" s="192"/>
      <c r="AK75" s="84" t="str">
        <f t="shared" si="5"/>
        <v/>
      </c>
      <c r="AL75" s="85">
        <f t="shared" si="22"/>
        <v>0</v>
      </c>
      <c r="AM75" s="192"/>
      <c r="AN75" s="84" t="str">
        <f t="shared" si="6"/>
        <v/>
      </c>
      <c r="AO75" s="85">
        <f t="shared" si="23"/>
        <v>0</v>
      </c>
      <c r="AP75" s="192"/>
      <c r="AQ75" s="84" t="str">
        <f t="shared" si="7"/>
        <v/>
      </c>
      <c r="AR75" s="86">
        <f t="shared" si="24"/>
        <v>0</v>
      </c>
      <c r="AS75" s="87">
        <f t="shared" si="25"/>
        <v>0</v>
      </c>
      <c r="AT75" s="88" t="str">
        <f t="shared" si="26"/>
        <v/>
      </c>
      <c r="AU75" s="89" t="str">
        <f t="shared" si="44"/>
        <v/>
      </c>
      <c r="AV75" s="89"/>
      <c r="AW75" s="99" t="str">
        <f t="shared" si="28"/>
        <v>-</v>
      </c>
      <c r="AX75" s="89"/>
      <c r="AY75" s="91">
        <f t="shared" si="29"/>
        <v>0</v>
      </c>
      <c r="AZ75" s="91">
        <f t="shared" si="30"/>
        <v>0</v>
      </c>
      <c r="BA75" s="91">
        <f t="shared" si="31"/>
        <v>0</v>
      </c>
      <c r="BB75" s="92" t="str">
        <f t="shared" si="32"/>
        <v/>
      </c>
      <c r="BC75" s="100"/>
      <c r="BD75" s="31"/>
      <c r="BE75" s="31"/>
      <c r="BF75" s="101"/>
      <c r="BG75" s="93">
        <f t="shared" si="33"/>
        <v>0</v>
      </c>
      <c r="BH75" s="94">
        <f t="shared" si="34"/>
        <v>0</v>
      </c>
      <c r="BI75" s="95" t="str">
        <f t="shared" si="35"/>
        <v>-</v>
      </c>
      <c r="BJ75" s="95" t="e">
        <f t="shared" si="36"/>
        <v>#N/A</v>
      </c>
      <c r="BK75" s="95">
        <f t="shared" si="37"/>
        <v>0</v>
      </c>
      <c r="BL75" s="96">
        <f t="shared" si="43"/>
        <v>0</v>
      </c>
      <c r="BM75" s="97">
        <f t="shared" si="39"/>
        <v>0</v>
      </c>
      <c r="BN75" s="97">
        <f t="shared" si="40"/>
        <v>0</v>
      </c>
      <c r="BO75" s="97">
        <f t="shared" si="8"/>
        <v>0</v>
      </c>
      <c r="BP75" s="97">
        <f t="shared" si="41"/>
        <v>0</v>
      </c>
      <c r="BQ75" s="97">
        <f t="shared" si="42"/>
        <v>0</v>
      </c>
      <c r="BR75" s="98">
        <f>SUMIFS(AY$22:$AY$121,$O$22:$O$121,$O75,$C$22:$C$121,C75)*Q75</f>
        <v>0</v>
      </c>
      <c r="BS75" s="98">
        <f>SUMIFS($AY$22:AY$121,$R$22:$R$121,$R75,$C$22:$C$121,C75)*T75</f>
        <v>0</v>
      </c>
      <c r="BT75" s="98">
        <f>SUMIFS($AY$22:AY$121,$U$22:$U$121,$U75,$C$22:$C$121,C75)*W75</f>
        <v>0</v>
      </c>
      <c r="BU75" s="98">
        <f>SUMIFS($AY$22:AY$121,$X$22:$X$121,$X75,$C$22:$C$121,C75)*Z75</f>
        <v>0</v>
      </c>
      <c r="BV75" s="98">
        <f>SUMIFS($AY$22:AY$121,$AA$22:$AA$121,$AA75,$C$22:$C$121,C75)*AC75</f>
        <v>0</v>
      </c>
      <c r="BW75" s="98">
        <f>SUMIFS($AY$22:AY$121,$AD$22:$AD$121,$AD75,$C$22:$C$121,C75)*AF75</f>
        <v>0</v>
      </c>
      <c r="BX75" s="98">
        <f>SUMIFS($AY$22:AY$121,$AG$22:$AG$121,$AG75,$C$22:$C$121,C75)*AI75</f>
        <v>0</v>
      </c>
      <c r="BY75" s="98">
        <f>SUMIFS($AY$22:AY$121,$AJ$22:$AJ$121,$AJ75,$C$22:$C$121,C75)*AL75</f>
        <v>0</v>
      </c>
      <c r="BZ75" s="98">
        <f>SUMIFS($AY$22:AY$121,$AM$22:$AM$121,$AM75,$C$22:$C$121,C75)*AO75</f>
        <v>0</v>
      </c>
      <c r="CA75" s="98">
        <f>SUMIFS($AY$22:AY$121,$AP$22:$AP$121,$AP75,$C$22:$C$121,C75)*AR75</f>
        <v>0</v>
      </c>
      <c r="CB75" s="49"/>
      <c r="CC75" s="38"/>
      <c r="CW75" s="29"/>
    </row>
    <row r="76" spans="1:101" ht="21.9" customHeight="1" outlineLevel="1" x14ac:dyDescent="0.3">
      <c r="A76" s="15"/>
      <c r="B76" s="17"/>
      <c r="C76" s="81">
        <v>55</v>
      </c>
      <c r="D76" s="186" t="s">
        <v>71</v>
      </c>
      <c r="E76" s="187"/>
      <c r="F76" s="82" t="str">
        <f t="shared" si="9"/>
        <v/>
      </c>
      <c r="G76" s="173"/>
      <c r="H76" s="82"/>
      <c r="I76" s="188"/>
      <c r="J76" s="189"/>
      <c r="K76" s="83" t="str">
        <f t="shared" si="0"/>
        <v/>
      </c>
      <c r="L76" s="188"/>
      <c r="M76" s="82" t="str">
        <f t="shared" si="10"/>
        <v/>
      </c>
      <c r="N76" s="174" t="str">
        <f t="shared" si="45"/>
        <v/>
      </c>
      <c r="O76" s="190"/>
      <c r="P76" s="84" t="str">
        <f t="shared" si="11"/>
        <v/>
      </c>
      <c r="Q76" s="85">
        <f t="shared" si="12"/>
        <v>0</v>
      </c>
      <c r="R76" s="190"/>
      <c r="S76" s="84" t="str">
        <f t="shared" si="13"/>
        <v/>
      </c>
      <c r="T76" s="85">
        <f t="shared" si="14"/>
        <v>0</v>
      </c>
      <c r="U76" s="190"/>
      <c r="V76" s="84" t="str">
        <f t="shared" si="15"/>
        <v/>
      </c>
      <c r="W76" s="85">
        <f t="shared" si="16"/>
        <v>0</v>
      </c>
      <c r="X76" s="190"/>
      <c r="Y76" s="84" t="str">
        <f t="shared" si="17"/>
        <v/>
      </c>
      <c r="Z76" s="85">
        <f t="shared" si="18"/>
        <v>0</v>
      </c>
      <c r="AA76" s="190"/>
      <c r="AB76" s="84" t="str">
        <f t="shared" si="2"/>
        <v/>
      </c>
      <c r="AC76" s="85">
        <f t="shared" si="19"/>
        <v>0</v>
      </c>
      <c r="AD76" s="192"/>
      <c r="AE76" s="84" t="str">
        <f t="shared" si="3"/>
        <v/>
      </c>
      <c r="AF76" s="85">
        <f t="shared" si="20"/>
        <v>0</v>
      </c>
      <c r="AG76" s="192"/>
      <c r="AH76" s="84" t="str">
        <f t="shared" si="4"/>
        <v/>
      </c>
      <c r="AI76" s="85">
        <f t="shared" si="21"/>
        <v>0</v>
      </c>
      <c r="AJ76" s="192"/>
      <c r="AK76" s="84" t="str">
        <f t="shared" si="5"/>
        <v/>
      </c>
      <c r="AL76" s="85">
        <f t="shared" si="22"/>
        <v>0</v>
      </c>
      <c r="AM76" s="192"/>
      <c r="AN76" s="84" t="str">
        <f t="shared" si="6"/>
        <v/>
      </c>
      <c r="AO76" s="85">
        <f t="shared" si="23"/>
        <v>0</v>
      </c>
      <c r="AP76" s="192"/>
      <c r="AQ76" s="84" t="str">
        <f t="shared" si="7"/>
        <v/>
      </c>
      <c r="AR76" s="86">
        <f t="shared" si="24"/>
        <v>0</v>
      </c>
      <c r="AS76" s="87">
        <f t="shared" si="25"/>
        <v>0</v>
      </c>
      <c r="AT76" s="88" t="str">
        <f t="shared" si="26"/>
        <v/>
      </c>
      <c r="AU76" s="89" t="str">
        <f t="shared" si="44"/>
        <v/>
      </c>
      <c r="AV76" s="89"/>
      <c r="AW76" s="99" t="str">
        <f t="shared" si="28"/>
        <v>-</v>
      </c>
      <c r="AX76" s="89"/>
      <c r="AY76" s="91">
        <f t="shared" si="29"/>
        <v>0</v>
      </c>
      <c r="AZ76" s="91">
        <f t="shared" si="30"/>
        <v>0</v>
      </c>
      <c r="BA76" s="91">
        <f t="shared" si="31"/>
        <v>0</v>
      </c>
      <c r="BB76" s="92" t="str">
        <f t="shared" si="32"/>
        <v/>
      </c>
      <c r="BC76" s="100"/>
      <c r="BD76" s="31"/>
      <c r="BE76" s="31"/>
      <c r="BF76" s="101"/>
      <c r="BG76" s="93">
        <f t="shared" si="33"/>
        <v>0</v>
      </c>
      <c r="BH76" s="94">
        <f t="shared" si="34"/>
        <v>0</v>
      </c>
      <c r="BI76" s="95" t="str">
        <f t="shared" si="35"/>
        <v>-</v>
      </c>
      <c r="BJ76" s="95" t="e">
        <f t="shared" si="36"/>
        <v>#N/A</v>
      </c>
      <c r="BK76" s="95">
        <f t="shared" si="37"/>
        <v>0</v>
      </c>
      <c r="BL76" s="96">
        <f t="shared" si="43"/>
        <v>0</v>
      </c>
      <c r="BM76" s="97">
        <f t="shared" si="39"/>
        <v>0</v>
      </c>
      <c r="BN76" s="97">
        <f t="shared" si="40"/>
        <v>0</v>
      </c>
      <c r="BO76" s="97">
        <f t="shared" si="8"/>
        <v>0</v>
      </c>
      <c r="BP76" s="97">
        <f t="shared" si="41"/>
        <v>0</v>
      </c>
      <c r="BQ76" s="97">
        <f t="shared" si="42"/>
        <v>0</v>
      </c>
      <c r="BR76" s="98">
        <f>SUMIFS(AY$22:$AY$121,$O$22:$O$121,$O76,$C$22:$C$121,C76)*Q76</f>
        <v>0</v>
      </c>
      <c r="BS76" s="98">
        <f>SUMIFS($AY$22:AY$121,$R$22:$R$121,$R76,$C$22:$C$121,C76)*T76</f>
        <v>0</v>
      </c>
      <c r="BT76" s="98">
        <f>SUMIFS($AY$22:AY$121,$U$22:$U$121,$U76,$C$22:$C$121,C76)*W76</f>
        <v>0</v>
      </c>
      <c r="BU76" s="98">
        <f>SUMIFS($AY$22:AY$121,$X$22:$X$121,$X76,$C$22:$C$121,C76)*Z76</f>
        <v>0</v>
      </c>
      <c r="BV76" s="98">
        <f>SUMIFS($AY$22:AY$121,$AA$22:$AA$121,$AA76,$C$22:$C$121,C76)*AC76</f>
        <v>0</v>
      </c>
      <c r="BW76" s="98">
        <f>SUMIFS($AY$22:AY$121,$AD$22:$AD$121,$AD76,$C$22:$C$121,C76)*AF76</f>
        <v>0</v>
      </c>
      <c r="BX76" s="98">
        <f>SUMIFS($AY$22:AY$121,$AG$22:$AG$121,$AG76,$C$22:$C$121,C76)*AI76</f>
        <v>0</v>
      </c>
      <c r="BY76" s="98">
        <f>SUMIFS($AY$22:AY$121,$AJ$22:$AJ$121,$AJ76,$C$22:$C$121,C76)*AL76</f>
        <v>0</v>
      </c>
      <c r="BZ76" s="98">
        <f>SUMIFS($AY$22:AY$121,$AM$22:$AM$121,$AM76,$C$22:$C$121,C76)*AO76</f>
        <v>0</v>
      </c>
      <c r="CA76" s="98">
        <f>SUMIFS($AY$22:AY$121,$AP$22:$AP$121,$AP76,$C$22:$C$121,C76)*AR76</f>
        <v>0</v>
      </c>
      <c r="CB76" s="49"/>
      <c r="CW76" s="29"/>
    </row>
    <row r="77" spans="1:101" ht="21.9" customHeight="1" outlineLevel="1" x14ac:dyDescent="0.3">
      <c r="A77" s="15"/>
      <c r="B77" s="17"/>
      <c r="C77" s="81">
        <v>56</v>
      </c>
      <c r="D77" s="186" t="s">
        <v>71</v>
      </c>
      <c r="E77" s="187"/>
      <c r="F77" s="82" t="str">
        <f t="shared" si="9"/>
        <v/>
      </c>
      <c r="G77" s="173"/>
      <c r="H77" s="82"/>
      <c r="I77" s="188"/>
      <c r="J77" s="189"/>
      <c r="K77" s="83" t="str">
        <f t="shared" si="0"/>
        <v/>
      </c>
      <c r="L77" s="188"/>
      <c r="M77" s="82" t="str">
        <f t="shared" si="10"/>
        <v/>
      </c>
      <c r="N77" s="174" t="str">
        <f t="shared" si="45"/>
        <v/>
      </c>
      <c r="O77" s="190"/>
      <c r="P77" s="84" t="str">
        <f t="shared" si="11"/>
        <v/>
      </c>
      <c r="Q77" s="85">
        <f t="shared" si="12"/>
        <v>0</v>
      </c>
      <c r="R77" s="190"/>
      <c r="S77" s="84" t="str">
        <f t="shared" si="13"/>
        <v/>
      </c>
      <c r="T77" s="85">
        <f t="shared" si="14"/>
        <v>0</v>
      </c>
      <c r="U77" s="190"/>
      <c r="V77" s="84" t="str">
        <f t="shared" si="15"/>
        <v/>
      </c>
      <c r="W77" s="85">
        <f t="shared" si="16"/>
        <v>0</v>
      </c>
      <c r="X77" s="190"/>
      <c r="Y77" s="84" t="str">
        <f t="shared" si="17"/>
        <v/>
      </c>
      <c r="Z77" s="85">
        <f t="shared" si="18"/>
        <v>0</v>
      </c>
      <c r="AA77" s="190"/>
      <c r="AB77" s="84" t="str">
        <f t="shared" si="2"/>
        <v/>
      </c>
      <c r="AC77" s="85">
        <f t="shared" si="19"/>
        <v>0</v>
      </c>
      <c r="AD77" s="192"/>
      <c r="AE77" s="84" t="str">
        <f t="shared" si="3"/>
        <v/>
      </c>
      <c r="AF77" s="85">
        <f t="shared" si="20"/>
        <v>0</v>
      </c>
      <c r="AG77" s="192"/>
      <c r="AH77" s="84" t="str">
        <f t="shared" si="4"/>
        <v/>
      </c>
      <c r="AI77" s="85">
        <f t="shared" si="21"/>
        <v>0</v>
      </c>
      <c r="AJ77" s="192"/>
      <c r="AK77" s="84" t="str">
        <f t="shared" si="5"/>
        <v/>
      </c>
      <c r="AL77" s="85">
        <f t="shared" si="22"/>
        <v>0</v>
      </c>
      <c r="AM77" s="192"/>
      <c r="AN77" s="84" t="str">
        <f t="shared" si="6"/>
        <v/>
      </c>
      <c r="AO77" s="85">
        <f t="shared" si="23"/>
        <v>0</v>
      </c>
      <c r="AP77" s="192"/>
      <c r="AQ77" s="84" t="str">
        <f t="shared" si="7"/>
        <v/>
      </c>
      <c r="AR77" s="86">
        <f t="shared" si="24"/>
        <v>0</v>
      </c>
      <c r="AS77" s="87">
        <f t="shared" si="25"/>
        <v>0</v>
      </c>
      <c r="AT77" s="88" t="str">
        <f t="shared" si="26"/>
        <v/>
      </c>
      <c r="AU77" s="89" t="str">
        <f t="shared" si="44"/>
        <v/>
      </c>
      <c r="AV77" s="89"/>
      <c r="AW77" s="99" t="str">
        <f t="shared" si="28"/>
        <v>-</v>
      </c>
      <c r="AX77" s="89"/>
      <c r="AY77" s="91">
        <f t="shared" si="29"/>
        <v>0</v>
      </c>
      <c r="AZ77" s="91">
        <f t="shared" si="30"/>
        <v>0</v>
      </c>
      <c r="BA77" s="91">
        <f t="shared" si="31"/>
        <v>0</v>
      </c>
      <c r="BB77" s="92" t="str">
        <f t="shared" si="32"/>
        <v/>
      </c>
      <c r="BC77" s="100"/>
      <c r="BD77" s="31"/>
      <c r="BE77" s="31"/>
      <c r="BF77" s="101"/>
      <c r="BG77" s="93">
        <f t="shared" si="33"/>
        <v>0</v>
      </c>
      <c r="BH77" s="94">
        <f t="shared" si="34"/>
        <v>0</v>
      </c>
      <c r="BI77" s="95" t="str">
        <f t="shared" si="35"/>
        <v>-</v>
      </c>
      <c r="BJ77" s="95" t="e">
        <f t="shared" si="36"/>
        <v>#N/A</v>
      </c>
      <c r="BK77" s="95">
        <f t="shared" si="37"/>
        <v>0</v>
      </c>
      <c r="BL77" s="96">
        <f t="shared" si="43"/>
        <v>0</v>
      </c>
      <c r="BM77" s="97">
        <f t="shared" si="39"/>
        <v>0</v>
      </c>
      <c r="BN77" s="97">
        <f t="shared" si="40"/>
        <v>0</v>
      </c>
      <c r="BO77" s="97">
        <f t="shared" si="8"/>
        <v>0</v>
      </c>
      <c r="BP77" s="97">
        <f t="shared" si="41"/>
        <v>0</v>
      </c>
      <c r="BQ77" s="97">
        <f t="shared" si="42"/>
        <v>0</v>
      </c>
      <c r="BR77" s="98">
        <f>SUMIFS(AY$22:$AY$121,$O$22:$O$121,$O77,$C$22:$C$121,C77)*Q77</f>
        <v>0</v>
      </c>
      <c r="BS77" s="98">
        <f>SUMIFS($AY$22:AY$121,$R$22:$R$121,$R77,$C$22:$C$121,C77)*T77</f>
        <v>0</v>
      </c>
      <c r="BT77" s="98">
        <f>SUMIFS($AY$22:AY$121,$U$22:$U$121,$U77,$C$22:$C$121,C77)*W77</f>
        <v>0</v>
      </c>
      <c r="BU77" s="98">
        <f>SUMIFS($AY$22:AY$121,$X$22:$X$121,$X77,$C$22:$C$121,C77)*Z77</f>
        <v>0</v>
      </c>
      <c r="BV77" s="98">
        <f>SUMIFS($AY$22:AY$121,$AA$22:$AA$121,$AA77,$C$22:$C$121,C77)*AC77</f>
        <v>0</v>
      </c>
      <c r="BW77" s="98">
        <f>SUMIFS($AY$22:AY$121,$AD$22:$AD$121,$AD77,$C$22:$C$121,C77)*AF77</f>
        <v>0</v>
      </c>
      <c r="BX77" s="98">
        <f>SUMIFS($AY$22:AY$121,$AG$22:$AG$121,$AG77,$C$22:$C$121,C77)*AI77</f>
        <v>0</v>
      </c>
      <c r="BY77" s="98">
        <f>SUMIFS($AY$22:AY$121,$AJ$22:$AJ$121,$AJ77,$C$22:$C$121,C77)*AL77</f>
        <v>0</v>
      </c>
      <c r="BZ77" s="98">
        <f>SUMIFS($AY$22:AY$121,$AM$22:$AM$121,$AM77,$C$22:$C$121,C77)*AO77</f>
        <v>0</v>
      </c>
      <c r="CA77" s="98">
        <f>SUMIFS($AY$22:AY$121,$AP$22:$AP$121,$AP77,$C$22:$C$121,C77)*AR77</f>
        <v>0</v>
      </c>
      <c r="CB77" s="49"/>
      <c r="CC77" s="38"/>
      <c r="CW77" s="29"/>
    </row>
    <row r="78" spans="1:101" ht="21.9" customHeight="1" outlineLevel="1" x14ac:dyDescent="0.3">
      <c r="A78" s="15"/>
      <c r="B78" s="17"/>
      <c r="C78" s="81">
        <v>57</v>
      </c>
      <c r="D78" s="186" t="s">
        <v>71</v>
      </c>
      <c r="E78" s="187"/>
      <c r="F78" s="82" t="str">
        <f t="shared" si="9"/>
        <v/>
      </c>
      <c r="G78" s="173"/>
      <c r="H78" s="82"/>
      <c r="I78" s="188"/>
      <c r="J78" s="189"/>
      <c r="K78" s="83" t="str">
        <f t="shared" si="0"/>
        <v/>
      </c>
      <c r="L78" s="188"/>
      <c r="M78" s="82" t="str">
        <f t="shared" si="10"/>
        <v/>
      </c>
      <c r="N78" s="174" t="str">
        <f t="shared" si="45"/>
        <v/>
      </c>
      <c r="O78" s="190"/>
      <c r="P78" s="84" t="str">
        <f t="shared" si="11"/>
        <v/>
      </c>
      <c r="Q78" s="85">
        <f t="shared" si="12"/>
        <v>0</v>
      </c>
      <c r="R78" s="190"/>
      <c r="S78" s="84" t="str">
        <f t="shared" si="13"/>
        <v/>
      </c>
      <c r="T78" s="85">
        <f t="shared" si="14"/>
        <v>0</v>
      </c>
      <c r="U78" s="190"/>
      <c r="V78" s="84" t="str">
        <f t="shared" si="15"/>
        <v/>
      </c>
      <c r="W78" s="85">
        <f t="shared" si="16"/>
        <v>0</v>
      </c>
      <c r="X78" s="190"/>
      <c r="Y78" s="84" t="str">
        <f t="shared" si="17"/>
        <v/>
      </c>
      <c r="Z78" s="85">
        <f t="shared" si="18"/>
        <v>0</v>
      </c>
      <c r="AA78" s="190"/>
      <c r="AB78" s="84" t="str">
        <f t="shared" si="2"/>
        <v/>
      </c>
      <c r="AC78" s="85">
        <f t="shared" si="19"/>
        <v>0</v>
      </c>
      <c r="AD78" s="192"/>
      <c r="AE78" s="84" t="str">
        <f t="shared" si="3"/>
        <v/>
      </c>
      <c r="AF78" s="85">
        <f t="shared" si="20"/>
        <v>0</v>
      </c>
      <c r="AG78" s="192"/>
      <c r="AH78" s="84" t="str">
        <f t="shared" si="4"/>
        <v/>
      </c>
      <c r="AI78" s="85">
        <f t="shared" si="21"/>
        <v>0</v>
      </c>
      <c r="AJ78" s="192"/>
      <c r="AK78" s="84" t="str">
        <f t="shared" si="5"/>
        <v/>
      </c>
      <c r="AL78" s="85">
        <f t="shared" si="22"/>
        <v>0</v>
      </c>
      <c r="AM78" s="192"/>
      <c r="AN78" s="84" t="str">
        <f t="shared" si="6"/>
        <v/>
      </c>
      <c r="AO78" s="85">
        <f t="shared" si="23"/>
        <v>0</v>
      </c>
      <c r="AP78" s="192"/>
      <c r="AQ78" s="84" t="str">
        <f t="shared" si="7"/>
        <v/>
      </c>
      <c r="AR78" s="86">
        <f t="shared" si="24"/>
        <v>0</v>
      </c>
      <c r="AS78" s="87">
        <f t="shared" si="25"/>
        <v>0</v>
      </c>
      <c r="AT78" s="88" t="str">
        <f t="shared" si="26"/>
        <v/>
      </c>
      <c r="AU78" s="89" t="str">
        <f t="shared" si="44"/>
        <v/>
      </c>
      <c r="AV78" s="89"/>
      <c r="AW78" s="99" t="str">
        <f t="shared" si="28"/>
        <v>-</v>
      </c>
      <c r="AX78" s="89"/>
      <c r="AY78" s="91">
        <f t="shared" si="29"/>
        <v>0</v>
      </c>
      <c r="AZ78" s="91">
        <f t="shared" si="30"/>
        <v>0</v>
      </c>
      <c r="BA78" s="91">
        <f t="shared" si="31"/>
        <v>0</v>
      </c>
      <c r="BB78" s="92" t="str">
        <f t="shared" si="32"/>
        <v/>
      </c>
      <c r="BC78" s="100"/>
      <c r="BD78" s="31"/>
      <c r="BE78" s="31"/>
      <c r="BF78" s="101"/>
      <c r="BG78" s="93">
        <f t="shared" si="33"/>
        <v>0</v>
      </c>
      <c r="BH78" s="94">
        <f t="shared" si="34"/>
        <v>0</v>
      </c>
      <c r="BI78" s="95" t="str">
        <f t="shared" si="35"/>
        <v>-</v>
      </c>
      <c r="BJ78" s="95" t="e">
        <f t="shared" si="36"/>
        <v>#N/A</v>
      </c>
      <c r="BK78" s="95">
        <f t="shared" si="37"/>
        <v>0</v>
      </c>
      <c r="BL78" s="96">
        <f t="shared" si="43"/>
        <v>0</v>
      </c>
      <c r="BM78" s="97">
        <f t="shared" si="39"/>
        <v>0</v>
      </c>
      <c r="BN78" s="97">
        <f t="shared" si="40"/>
        <v>0</v>
      </c>
      <c r="BO78" s="97">
        <f t="shared" si="8"/>
        <v>0</v>
      </c>
      <c r="BP78" s="97">
        <f t="shared" si="41"/>
        <v>0</v>
      </c>
      <c r="BQ78" s="97">
        <f t="shared" si="42"/>
        <v>0</v>
      </c>
      <c r="BR78" s="98">
        <f>SUMIFS(AY$22:$AY$121,$O$22:$O$121,$O78,$C$22:$C$121,C78)*Q78</f>
        <v>0</v>
      </c>
      <c r="BS78" s="98">
        <f>SUMIFS($AY$22:AY$121,$R$22:$R$121,$R78,$C$22:$C$121,C78)*T78</f>
        <v>0</v>
      </c>
      <c r="BT78" s="98">
        <f>SUMIFS($AY$22:AY$121,$U$22:$U$121,$U78,$C$22:$C$121,C78)*W78</f>
        <v>0</v>
      </c>
      <c r="BU78" s="98">
        <f>SUMIFS($AY$22:AY$121,$X$22:$X$121,$X78,$C$22:$C$121,C78)*Z78</f>
        <v>0</v>
      </c>
      <c r="BV78" s="98">
        <f>SUMIFS($AY$22:AY$121,$AA$22:$AA$121,$AA78,$C$22:$C$121,C78)*AC78</f>
        <v>0</v>
      </c>
      <c r="BW78" s="98">
        <f>SUMIFS($AY$22:AY$121,$AD$22:$AD$121,$AD78,$C$22:$C$121,C78)*AF78</f>
        <v>0</v>
      </c>
      <c r="BX78" s="98">
        <f>SUMIFS($AY$22:AY$121,$AG$22:$AG$121,$AG78,$C$22:$C$121,C78)*AI78</f>
        <v>0</v>
      </c>
      <c r="BY78" s="98">
        <f>SUMIFS($AY$22:AY$121,$AJ$22:$AJ$121,$AJ78,$C$22:$C$121,C78)*AL78</f>
        <v>0</v>
      </c>
      <c r="BZ78" s="98">
        <f>SUMIFS($AY$22:AY$121,$AM$22:$AM$121,$AM78,$C$22:$C$121,C78)*AO78</f>
        <v>0</v>
      </c>
      <c r="CA78" s="98">
        <f>SUMIFS($AY$22:AY$121,$AP$22:$AP$121,$AP78,$C$22:$C$121,C78)*AR78</f>
        <v>0</v>
      </c>
      <c r="CB78" s="49"/>
      <c r="CC78" s="38"/>
      <c r="CW78" s="29"/>
    </row>
    <row r="79" spans="1:101" ht="21.9" customHeight="1" outlineLevel="1" x14ac:dyDescent="0.3">
      <c r="A79" s="15"/>
      <c r="B79" s="17"/>
      <c r="C79" s="81">
        <v>58</v>
      </c>
      <c r="D79" s="186" t="s">
        <v>71</v>
      </c>
      <c r="E79" s="187"/>
      <c r="F79" s="82" t="str">
        <f t="shared" si="9"/>
        <v/>
      </c>
      <c r="G79" s="173"/>
      <c r="H79" s="82"/>
      <c r="I79" s="188"/>
      <c r="J79" s="189"/>
      <c r="K79" s="83" t="str">
        <f t="shared" si="0"/>
        <v/>
      </c>
      <c r="L79" s="188"/>
      <c r="M79" s="82" t="str">
        <f t="shared" si="10"/>
        <v/>
      </c>
      <c r="N79" s="174" t="str">
        <f t="shared" si="45"/>
        <v/>
      </c>
      <c r="O79" s="190"/>
      <c r="P79" s="84" t="str">
        <f t="shared" si="11"/>
        <v/>
      </c>
      <c r="Q79" s="85">
        <f t="shared" si="12"/>
        <v>0</v>
      </c>
      <c r="R79" s="190"/>
      <c r="S79" s="84" t="str">
        <f t="shared" si="13"/>
        <v/>
      </c>
      <c r="T79" s="85">
        <f t="shared" si="14"/>
        <v>0</v>
      </c>
      <c r="U79" s="190"/>
      <c r="V79" s="84" t="str">
        <f t="shared" si="15"/>
        <v/>
      </c>
      <c r="W79" s="85">
        <f t="shared" si="16"/>
        <v>0</v>
      </c>
      <c r="X79" s="190"/>
      <c r="Y79" s="84" t="str">
        <f t="shared" si="17"/>
        <v/>
      </c>
      <c r="Z79" s="85">
        <f t="shared" si="18"/>
        <v>0</v>
      </c>
      <c r="AA79" s="190"/>
      <c r="AB79" s="84" t="str">
        <f t="shared" si="2"/>
        <v/>
      </c>
      <c r="AC79" s="85">
        <f t="shared" si="19"/>
        <v>0</v>
      </c>
      <c r="AD79" s="192"/>
      <c r="AE79" s="84" t="str">
        <f t="shared" si="3"/>
        <v/>
      </c>
      <c r="AF79" s="85">
        <f t="shared" si="20"/>
        <v>0</v>
      </c>
      <c r="AG79" s="192"/>
      <c r="AH79" s="84" t="str">
        <f t="shared" si="4"/>
        <v/>
      </c>
      <c r="AI79" s="85">
        <f t="shared" si="21"/>
        <v>0</v>
      </c>
      <c r="AJ79" s="192"/>
      <c r="AK79" s="84" t="str">
        <f t="shared" si="5"/>
        <v/>
      </c>
      <c r="AL79" s="85">
        <f t="shared" si="22"/>
        <v>0</v>
      </c>
      <c r="AM79" s="192"/>
      <c r="AN79" s="84" t="str">
        <f t="shared" si="6"/>
        <v/>
      </c>
      <c r="AO79" s="85">
        <f t="shared" si="23"/>
        <v>0</v>
      </c>
      <c r="AP79" s="192"/>
      <c r="AQ79" s="84" t="str">
        <f t="shared" si="7"/>
        <v/>
      </c>
      <c r="AR79" s="86">
        <f t="shared" si="24"/>
        <v>0</v>
      </c>
      <c r="AS79" s="87">
        <f t="shared" si="25"/>
        <v>0</v>
      </c>
      <c r="AT79" s="88" t="str">
        <f t="shared" si="26"/>
        <v/>
      </c>
      <c r="AU79" s="89" t="str">
        <f t="shared" si="44"/>
        <v/>
      </c>
      <c r="AV79" s="89"/>
      <c r="AW79" s="99" t="str">
        <f t="shared" si="28"/>
        <v>-</v>
      </c>
      <c r="AX79" s="89"/>
      <c r="AY79" s="91">
        <f t="shared" si="29"/>
        <v>0</v>
      </c>
      <c r="AZ79" s="91">
        <f t="shared" si="30"/>
        <v>0</v>
      </c>
      <c r="BA79" s="91">
        <f t="shared" si="31"/>
        <v>0</v>
      </c>
      <c r="BB79" s="92" t="str">
        <f t="shared" si="32"/>
        <v/>
      </c>
      <c r="BC79" s="100"/>
      <c r="BD79" s="31"/>
      <c r="BE79" s="31"/>
      <c r="BF79" s="101"/>
      <c r="BG79" s="93">
        <f t="shared" si="33"/>
        <v>0</v>
      </c>
      <c r="BH79" s="94">
        <f t="shared" si="34"/>
        <v>0</v>
      </c>
      <c r="BI79" s="95" t="str">
        <f t="shared" si="35"/>
        <v>-</v>
      </c>
      <c r="BJ79" s="95" t="e">
        <f t="shared" si="36"/>
        <v>#N/A</v>
      </c>
      <c r="BK79" s="95">
        <f t="shared" si="37"/>
        <v>0</v>
      </c>
      <c r="BL79" s="96">
        <f t="shared" si="43"/>
        <v>0</v>
      </c>
      <c r="BM79" s="97">
        <f t="shared" si="39"/>
        <v>0</v>
      </c>
      <c r="BN79" s="97">
        <f t="shared" si="40"/>
        <v>0</v>
      </c>
      <c r="BO79" s="97">
        <f t="shared" si="8"/>
        <v>0</v>
      </c>
      <c r="BP79" s="97">
        <f t="shared" si="41"/>
        <v>0</v>
      </c>
      <c r="BQ79" s="97">
        <f t="shared" si="42"/>
        <v>0</v>
      </c>
      <c r="BR79" s="98">
        <f>SUMIFS(AY$22:$AY$121,$O$22:$O$121,$O79,$C$22:$C$121,C79)*Q79</f>
        <v>0</v>
      </c>
      <c r="BS79" s="98">
        <f>SUMIFS($AY$22:AY$121,$R$22:$R$121,$R79,$C$22:$C$121,C79)*T79</f>
        <v>0</v>
      </c>
      <c r="BT79" s="98">
        <f>SUMIFS($AY$22:AY$121,$U$22:$U$121,$U79,$C$22:$C$121,C79)*W79</f>
        <v>0</v>
      </c>
      <c r="BU79" s="98">
        <f>SUMIFS($AY$22:AY$121,$X$22:$X$121,$X79,$C$22:$C$121,C79)*Z79</f>
        <v>0</v>
      </c>
      <c r="BV79" s="98">
        <f>SUMIFS($AY$22:AY$121,$AA$22:$AA$121,$AA79,$C$22:$C$121,C79)*AC79</f>
        <v>0</v>
      </c>
      <c r="BW79" s="98">
        <f>SUMIFS($AY$22:AY$121,$AD$22:$AD$121,$AD79,$C$22:$C$121,C79)*AF79</f>
        <v>0</v>
      </c>
      <c r="BX79" s="98">
        <f>SUMIFS($AY$22:AY$121,$AG$22:$AG$121,$AG79,$C$22:$C$121,C79)*AI79</f>
        <v>0</v>
      </c>
      <c r="BY79" s="98">
        <f>SUMIFS($AY$22:AY$121,$AJ$22:$AJ$121,$AJ79,$C$22:$C$121,C79)*AL79</f>
        <v>0</v>
      </c>
      <c r="BZ79" s="98">
        <f>SUMIFS($AY$22:AY$121,$AM$22:$AM$121,$AM79,$C$22:$C$121,C79)*AO79</f>
        <v>0</v>
      </c>
      <c r="CA79" s="98">
        <f>SUMIFS($AY$22:AY$121,$AP$22:$AP$121,$AP79,$C$22:$C$121,C79)*AR79</f>
        <v>0</v>
      </c>
      <c r="CB79" s="49"/>
      <c r="CW79" s="29"/>
    </row>
    <row r="80" spans="1:101" ht="21.9" customHeight="1" outlineLevel="1" x14ac:dyDescent="0.3">
      <c r="A80" s="15"/>
      <c r="B80" s="17"/>
      <c r="C80" s="81">
        <v>59</v>
      </c>
      <c r="D80" s="186" t="s">
        <v>71</v>
      </c>
      <c r="E80" s="187"/>
      <c r="F80" s="82" t="str">
        <f t="shared" si="9"/>
        <v/>
      </c>
      <c r="G80" s="173"/>
      <c r="H80" s="82"/>
      <c r="I80" s="188"/>
      <c r="J80" s="189"/>
      <c r="K80" s="83" t="str">
        <f t="shared" si="0"/>
        <v/>
      </c>
      <c r="L80" s="188"/>
      <c r="M80" s="82" t="str">
        <f t="shared" si="10"/>
        <v/>
      </c>
      <c r="N80" s="174" t="str">
        <f t="shared" si="45"/>
        <v/>
      </c>
      <c r="O80" s="190"/>
      <c r="P80" s="84" t="str">
        <f t="shared" si="11"/>
        <v/>
      </c>
      <c r="Q80" s="85">
        <f t="shared" si="12"/>
        <v>0</v>
      </c>
      <c r="R80" s="190"/>
      <c r="S80" s="84" t="str">
        <f t="shared" si="13"/>
        <v/>
      </c>
      <c r="T80" s="85">
        <f t="shared" si="14"/>
        <v>0</v>
      </c>
      <c r="U80" s="190"/>
      <c r="V80" s="84" t="str">
        <f t="shared" si="15"/>
        <v/>
      </c>
      <c r="W80" s="85">
        <f t="shared" si="16"/>
        <v>0</v>
      </c>
      <c r="X80" s="190"/>
      <c r="Y80" s="84" t="str">
        <f t="shared" si="17"/>
        <v/>
      </c>
      <c r="Z80" s="85">
        <f t="shared" si="18"/>
        <v>0</v>
      </c>
      <c r="AA80" s="190"/>
      <c r="AB80" s="84" t="str">
        <f t="shared" si="2"/>
        <v/>
      </c>
      <c r="AC80" s="85">
        <f t="shared" si="19"/>
        <v>0</v>
      </c>
      <c r="AD80" s="192"/>
      <c r="AE80" s="84" t="str">
        <f t="shared" si="3"/>
        <v/>
      </c>
      <c r="AF80" s="85">
        <f t="shared" si="20"/>
        <v>0</v>
      </c>
      <c r="AG80" s="192"/>
      <c r="AH80" s="84" t="str">
        <f t="shared" si="4"/>
        <v/>
      </c>
      <c r="AI80" s="85">
        <f t="shared" si="21"/>
        <v>0</v>
      </c>
      <c r="AJ80" s="192"/>
      <c r="AK80" s="84" t="str">
        <f t="shared" si="5"/>
        <v/>
      </c>
      <c r="AL80" s="85">
        <f t="shared" si="22"/>
        <v>0</v>
      </c>
      <c r="AM80" s="192"/>
      <c r="AN80" s="84" t="str">
        <f t="shared" si="6"/>
        <v/>
      </c>
      <c r="AO80" s="85">
        <f t="shared" si="23"/>
        <v>0</v>
      </c>
      <c r="AP80" s="192"/>
      <c r="AQ80" s="84" t="str">
        <f t="shared" si="7"/>
        <v/>
      </c>
      <c r="AR80" s="86">
        <f t="shared" si="24"/>
        <v>0</v>
      </c>
      <c r="AS80" s="87">
        <f t="shared" si="25"/>
        <v>0</v>
      </c>
      <c r="AT80" s="88" t="str">
        <f t="shared" si="26"/>
        <v/>
      </c>
      <c r="AU80" s="89" t="str">
        <f t="shared" si="44"/>
        <v/>
      </c>
      <c r="AV80" s="89"/>
      <c r="AW80" s="99" t="str">
        <f t="shared" si="28"/>
        <v>-</v>
      </c>
      <c r="AX80" s="89"/>
      <c r="AY80" s="91">
        <f t="shared" si="29"/>
        <v>0</v>
      </c>
      <c r="AZ80" s="91">
        <f t="shared" si="30"/>
        <v>0</v>
      </c>
      <c r="BA80" s="91">
        <f t="shared" si="31"/>
        <v>0</v>
      </c>
      <c r="BB80" s="92" t="str">
        <f t="shared" si="32"/>
        <v/>
      </c>
      <c r="BC80" s="100"/>
      <c r="BD80" s="31"/>
      <c r="BE80" s="31"/>
      <c r="BF80" s="101"/>
      <c r="BG80" s="93">
        <f t="shared" si="33"/>
        <v>0</v>
      </c>
      <c r="BH80" s="94">
        <f t="shared" si="34"/>
        <v>0</v>
      </c>
      <c r="BI80" s="95" t="str">
        <f t="shared" si="35"/>
        <v>-</v>
      </c>
      <c r="BJ80" s="95" t="e">
        <f t="shared" si="36"/>
        <v>#N/A</v>
      </c>
      <c r="BK80" s="95">
        <f t="shared" si="37"/>
        <v>0</v>
      </c>
      <c r="BL80" s="96">
        <f t="shared" si="43"/>
        <v>0</v>
      </c>
      <c r="BM80" s="97">
        <f t="shared" si="39"/>
        <v>0</v>
      </c>
      <c r="BN80" s="97">
        <f t="shared" si="40"/>
        <v>0</v>
      </c>
      <c r="BO80" s="97">
        <f t="shared" si="8"/>
        <v>0</v>
      </c>
      <c r="BP80" s="97">
        <f t="shared" si="41"/>
        <v>0</v>
      </c>
      <c r="BQ80" s="97">
        <f t="shared" si="42"/>
        <v>0</v>
      </c>
      <c r="BR80" s="98">
        <f>SUMIFS(AY$22:$AY$121,$O$22:$O$121,$O80,$C$22:$C$121,C80)*Q80</f>
        <v>0</v>
      </c>
      <c r="BS80" s="98">
        <f>SUMIFS($AY$22:AY$121,$R$22:$R$121,$R80,$C$22:$C$121,C80)*T80</f>
        <v>0</v>
      </c>
      <c r="BT80" s="98">
        <f>SUMIFS($AY$22:AY$121,$U$22:$U$121,$U80,$C$22:$C$121,C80)*W80</f>
        <v>0</v>
      </c>
      <c r="BU80" s="98">
        <f>SUMIFS($AY$22:AY$121,$X$22:$X$121,$X80,$C$22:$C$121,C80)*Z80</f>
        <v>0</v>
      </c>
      <c r="BV80" s="98">
        <f>SUMIFS($AY$22:AY$121,$AA$22:$AA$121,$AA80,$C$22:$C$121,C80)*AC80</f>
        <v>0</v>
      </c>
      <c r="BW80" s="98">
        <f>SUMIFS($AY$22:AY$121,$AD$22:$AD$121,$AD80,$C$22:$C$121,C80)*AF80</f>
        <v>0</v>
      </c>
      <c r="BX80" s="98">
        <f>SUMIFS($AY$22:AY$121,$AG$22:$AG$121,$AG80,$C$22:$C$121,C80)*AI80</f>
        <v>0</v>
      </c>
      <c r="BY80" s="98">
        <f>SUMIFS($AY$22:AY$121,$AJ$22:$AJ$121,$AJ80,$C$22:$C$121,C80)*AL80</f>
        <v>0</v>
      </c>
      <c r="BZ80" s="98">
        <f>SUMIFS($AY$22:AY$121,$AM$22:$AM$121,$AM80,$C$22:$C$121,C80)*AO80</f>
        <v>0</v>
      </c>
      <c r="CA80" s="98">
        <f>SUMIFS($AY$22:AY$121,$AP$22:$AP$121,$AP80,$C$22:$C$121,C80)*AR80</f>
        <v>0</v>
      </c>
      <c r="CB80" s="49"/>
      <c r="CC80" s="38"/>
      <c r="CW80" s="29"/>
    </row>
    <row r="81" spans="1:101" ht="21.9" customHeight="1" outlineLevel="1" x14ac:dyDescent="0.3">
      <c r="A81" s="15"/>
      <c r="B81" s="17"/>
      <c r="C81" s="81">
        <v>60</v>
      </c>
      <c r="D81" s="186" t="s">
        <v>71</v>
      </c>
      <c r="E81" s="187"/>
      <c r="F81" s="82" t="str">
        <f t="shared" si="9"/>
        <v/>
      </c>
      <c r="G81" s="173"/>
      <c r="H81" s="82"/>
      <c r="I81" s="188"/>
      <c r="J81" s="189"/>
      <c r="K81" s="83" t="str">
        <f t="shared" si="0"/>
        <v/>
      </c>
      <c r="L81" s="188"/>
      <c r="M81" s="82" t="str">
        <f t="shared" si="10"/>
        <v/>
      </c>
      <c r="N81" s="174" t="str">
        <f t="shared" si="45"/>
        <v/>
      </c>
      <c r="O81" s="190"/>
      <c r="P81" s="84" t="str">
        <f t="shared" si="11"/>
        <v/>
      </c>
      <c r="Q81" s="85">
        <f t="shared" si="12"/>
        <v>0</v>
      </c>
      <c r="R81" s="190"/>
      <c r="S81" s="84" t="str">
        <f t="shared" si="13"/>
        <v/>
      </c>
      <c r="T81" s="85">
        <f t="shared" si="14"/>
        <v>0</v>
      </c>
      <c r="U81" s="190"/>
      <c r="V81" s="84" t="str">
        <f t="shared" si="15"/>
        <v/>
      </c>
      <c r="W81" s="85">
        <f t="shared" si="16"/>
        <v>0</v>
      </c>
      <c r="X81" s="190"/>
      <c r="Y81" s="84" t="str">
        <f t="shared" si="17"/>
        <v/>
      </c>
      <c r="Z81" s="85">
        <f t="shared" si="18"/>
        <v>0</v>
      </c>
      <c r="AA81" s="190"/>
      <c r="AB81" s="84" t="str">
        <f t="shared" si="2"/>
        <v/>
      </c>
      <c r="AC81" s="85">
        <f t="shared" si="19"/>
        <v>0</v>
      </c>
      <c r="AD81" s="192"/>
      <c r="AE81" s="84" t="str">
        <f t="shared" si="3"/>
        <v/>
      </c>
      <c r="AF81" s="85">
        <f t="shared" si="20"/>
        <v>0</v>
      </c>
      <c r="AG81" s="192"/>
      <c r="AH81" s="84" t="str">
        <f t="shared" si="4"/>
        <v/>
      </c>
      <c r="AI81" s="85">
        <f t="shared" si="21"/>
        <v>0</v>
      </c>
      <c r="AJ81" s="192"/>
      <c r="AK81" s="84" t="str">
        <f t="shared" si="5"/>
        <v/>
      </c>
      <c r="AL81" s="85">
        <f t="shared" si="22"/>
        <v>0</v>
      </c>
      <c r="AM81" s="192"/>
      <c r="AN81" s="84" t="str">
        <f t="shared" si="6"/>
        <v/>
      </c>
      <c r="AO81" s="85">
        <f t="shared" si="23"/>
        <v>0</v>
      </c>
      <c r="AP81" s="192"/>
      <c r="AQ81" s="84" t="str">
        <f t="shared" si="7"/>
        <v/>
      </c>
      <c r="AR81" s="86">
        <f t="shared" si="24"/>
        <v>0</v>
      </c>
      <c r="AS81" s="87">
        <f t="shared" si="25"/>
        <v>0</v>
      </c>
      <c r="AT81" s="88" t="str">
        <f t="shared" si="26"/>
        <v/>
      </c>
      <c r="AU81" s="89" t="str">
        <f t="shared" si="44"/>
        <v/>
      </c>
      <c r="AV81" s="89"/>
      <c r="AW81" s="99" t="str">
        <f t="shared" si="28"/>
        <v>-</v>
      </c>
      <c r="AX81" s="89"/>
      <c r="AY81" s="91">
        <f t="shared" si="29"/>
        <v>0</v>
      </c>
      <c r="AZ81" s="91">
        <f t="shared" si="30"/>
        <v>0</v>
      </c>
      <c r="BA81" s="91">
        <f t="shared" si="31"/>
        <v>0</v>
      </c>
      <c r="BB81" s="92" t="str">
        <f t="shared" si="32"/>
        <v/>
      </c>
      <c r="BC81" s="100"/>
      <c r="BD81" s="31"/>
      <c r="BE81" s="31"/>
      <c r="BF81" s="101"/>
      <c r="BG81" s="93">
        <f t="shared" si="33"/>
        <v>0</v>
      </c>
      <c r="BH81" s="94">
        <f t="shared" si="34"/>
        <v>0</v>
      </c>
      <c r="BI81" s="95" t="str">
        <f t="shared" si="35"/>
        <v>-</v>
      </c>
      <c r="BJ81" s="95" t="e">
        <f t="shared" si="36"/>
        <v>#N/A</v>
      </c>
      <c r="BK81" s="95">
        <f t="shared" si="37"/>
        <v>0</v>
      </c>
      <c r="BL81" s="96">
        <f t="shared" si="43"/>
        <v>0</v>
      </c>
      <c r="BM81" s="97">
        <f t="shared" si="39"/>
        <v>0</v>
      </c>
      <c r="BN81" s="97">
        <f t="shared" si="40"/>
        <v>0</v>
      </c>
      <c r="BO81" s="97">
        <f t="shared" si="8"/>
        <v>0</v>
      </c>
      <c r="BP81" s="97">
        <f t="shared" si="41"/>
        <v>0</v>
      </c>
      <c r="BQ81" s="97">
        <f t="shared" si="42"/>
        <v>0</v>
      </c>
      <c r="BR81" s="98">
        <f>SUMIFS(AY$22:$AY$121,$O$22:$O$121,$O81,$C$22:$C$121,C81)*Q81</f>
        <v>0</v>
      </c>
      <c r="BS81" s="98">
        <f>SUMIFS($AY$22:AY$121,$R$22:$R$121,$R81,$C$22:$C$121,C81)*T81</f>
        <v>0</v>
      </c>
      <c r="BT81" s="98">
        <f>SUMIFS($AY$22:AY$121,$U$22:$U$121,$U81,$C$22:$C$121,C81)*W81</f>
        <v>0</v>
      </c>
      <c r="BU81" s="98">
        <f>SUMIFS($AY$22:AY$121,$X$22:$X$121,$X81,$C$22:$C$121,C81)*Z81</f>
        <v>0</v>
      </c>
      <c r="BV81" s="98">
        <f>SUMIFS($AY$22:AY$121,$AA$22:$AA$121,$AA81,$C$22:$C$121,C81)*AC81</f>
        <v>0</v>
      </c>
      <c r="BW81" s="98">
        <f>SUMIFS($AY$22:AY$121,$AD$22:$AD$121,$AD81,$C$22:$C$121,C81)*AF81</f>
        <v>0</v>
      </c>
      <c r="BX81" s="98">
        <f>SUMIFS($AY$22:AY$121,$AG$22:$AG$121,$AG81,$C$22:$C$121,C81)*AI81</f>
        <v>0</v>
      </c>
      <c r="BY81" s="98">
        <f>SUMIFS($AY$22:AY$121,$AJ$22:$AJ$121,$AJ81,$C$22:$C$121,C81)*AL81</f>
        <v>0</v>
      </c>
      <c r="BZ81" s="98">
        <f>SUMIFS($AY$22:AY$121,$AM$22:$AM$121,$AM81,$C$22:$C$121,C81)*AO81</f>
        <v>0</v>
      </c>
      <c r="CA81" s="98">
        <f>SUMIFS($AY$22:AY$121,$AP$22:$AP$121,$AP81,$C$22:$C$121,C81)*AR81</f>
        <v>0</v>
      </c>
      <c r="CB81" s="49"/>
      <c r="CC81" s="38"/>
      <c r="CW81" s="29"/>
    </row>
    <row r="82" spans="1:101" ht="21.9" customHeight="1" outlineLevel="1" x14ac:dyDescent="0.3">
      <c r="A82" s="15"/>
      <c r="B82" s="17"/>
      <c r="C82" s="81">
        <v>61</v>
      </c>
      <c r="D82" s="186" t="s">
        <v>71</v>
      </c>
      <c r="E82" s="187"/>
      <c r="F82" s="82" t="str">
        <f t="shared" si="9"/>
        <v/>
      </c>
      <c r="G82" s="173"/>
      <c r="H82" s="82"/>
      <c r="I82" s="188"/>
      <c r="J82" s="189"/>
      <c r="K82" s="83" t="str">
        <f t="shared" si="0"/>
        <v/>
      </c>
      <c r="L82" s="188"/>
      <c r="M82" s="82" t="str">
        <f t="shared" si="10"/>
        <v/>
      </c>
      <c r="N82" s="174" t="str">
        <f t="shared" si="45"/>
        <v/>
      </c>
      <c r="O82" s="190"/>
      <c r="P82" s="84" t="str">
        <f t="shared" si="11"/>
        <v/>
      </c>
      <c r="Q82" s="85">
        <f t="shared" si="12"/>
        <v>0</v>
      </c>
      <c r="R82" s="190"/>
      <c r="S82" s="84" t="str">
        <f t="shared" si="13"/>
        <v/>
      </c>
      <c r="T82" s="85">
        <f t="shared" si="14"/>
        <v>0</v>
      </c>
      <c r="U82" s="190"/>
      <c r="V82" s="84" t="str">
        <f t="shared" si="15"/>
        <v/>
      </c>
      <c r="W82" s="85">
        <f t="shared" si="16"/>
        <v>0</v>
      </c>
      <c r="X82" s="190"/>
      <c r="Y82" s="84" t="str">
        <f t="shared" si="17"/>
        <v/>
      </c>
      <c r="Z82" s="85">
        <f t="shared" si="18"/>
        <v>0</v>
      </c>
      <c r="AA82" s="190"/>
      <c r="AB82" s="84" t="str">
        <f t="shared" si="2"/>
        <v/>
      </c>
      <c r="AC82" s="85">
        <f t="shared" si="19"/>
        <v>0</v>
      </c>
      <c r="AD82" s="192"/>
      <c r="AE82" s="84" t="str">
        <f t="shared" si="3"/>
        <v/>
      </c>
      <c r="AF82" s="85">
        <f t="shared" si="20"/>
        <v>0</v>
      </c>
      <c r="AG82" s="192"/>
      <c r="AH82" s="84" t="str">
        <f t="shared" si="4"/>
        <v/>
      </c>
      <c r="AI82" s="85">
        <f t="shared" si="21"/>
        <v>0</v>
      </c>
      <c r="AJ82" s="192"/>
      <c r="AK82" s="84" t="str">
        <f t="shared" si="5"/>
        <v/>
      </c>
      <c r="AL82" s="85">
        <f t="shared" si="22"/>
        <v>0</v>
      </c>
      <c r="AM82" s="192"/>
      <c r="AN82" s="84" t="str">
        <f t="shared" si="6"/>
        <v/>
      </c>
      <c r="AO82" s="85">
        <f t="shared" si="23"/>
        <v>0</v>
      </c>
      <c r="AP82" s="192"/>
      <c r="AQ82" s="84" t="str">
        <f t="shared" si="7"/>
        <v/>
      </c>
      <c r="AR82" s="86">
        <f t="shared" si="24"/>
        <v>0</v>
      </c>
      <c r="AS82" s="87">
        <f t="shared" si="25"/>
        <v>0</v>
      </c>
      <c r="AT82" s="88" t="str">
        <f t="shared" si="26"/>
        <v/>
      </c>
      <c r="AU82" s="89" t="str">
        <f t="shared" si="44"/>
        <v/>
      </c>
      <c r="AV82" s="89"/>
      <c r="AW82" s="99" t="str">
        <f t="shared" si="28"/>
        <v>-</v>
      </c>
      <c r="AX82" s="89"/>
      <c r="AY82" s="91">
        <f t="shared" si="29"/>
        <v>0</v>
      </c>
      <c r="AZ82" s="91">
        <f t="shared" si="30"/>
        <v>0</v>
      </c>
      <c r="BA82" s="91">
        <f t="shared" si="31"/>
        <v>0</v>
      </c>
      <c r="BB82" s="92" t="str">
        <f t="shared" si="32"/>
        <v/>
      </c>
      <c r="BC82" s="100"/>
      <c r="BD82" s="31"/>
      <c r="BE82" s="31"/>
      <c r="BF82" s="101"/>
      <c r="BG82" s="93">
        <f t="shared" si="33"/>
        <v>0</v>
      </c>
      <c r="BH82" s="94">
        <f t="shared" si="34"/>
        <v>0</v>
      </c>
      <c r="BI82" s="95" t="str">
        <f t="shared" si="35"/>
        <v>-</v>
      </c>
      <c r="BJ82" s="95" t="e">
        <f t="shared" si="36"/>
        <v>#N/A</v>
      </c>
      <c r="BK82" s="95">
        <f t="shared" si="37"/>
        <v>0</v>
      </c>
      <c r="BL82" s="96">
        <f t="shared" si="43"/>
        <v>0</v>
      </c>
      <c r="BM82" s="97">
        <f t="shared" si="39"/>
        <v>0</v>
      </c>
      <c r="BN82" s="97">
        <f t="shared" si="40"/>
        <v>0</v>
      </c>
      <c r="BO82" s="97">
        <f t="shared" si="8"/>
        <v>0</v>
      </c>
      <c r="BP82" s="97">
        <f t="shared" si="41"/>
        <v>0</v>
      </c>
      <c r="BQ82" s="97">
        <f t="shared" si="42"/>
        <v>0</v>
      </c>
      <c r="BR82" s="98">
        <f>SUMIFS(AY$22:$AY$121,$O$22:$O$121,$O82,$C$22:$C$121,C82)*Q82</f>
        <v>0</v>
      </c>
      <c r="BS82" s="98">
        <f>SUMIFS($AY$22:AY$121,$R$22:$R$121,$R82,$C$22:$C$121,C82)*T82</f>
        <v>0</v>
      </c>
      <c r="BT82" s="98">
        <f>SUMIFS($AY$22:AY$121,$U$22:$U$121,$U82,$C$22:$C$121,C82)*W82</f>
        <v>0</v>
      </c>
      <c r="BU82" s="98">
        <f>SUMIFS($AY$22:AY$121,$X$22:$X$121,$X82,$C$22:$C$121,C82)*Z82</f>
        <v>0</v>
      </c>
      <c r="BV82" s="98">
        <f>SUMIFS($AY$22:AY$121,$AA$22:$AA$121,$AA82,$C$22:$C$121,C82)*AC82</f>
        <v>0</v>
      </c>
      <c r="BW82" s="98">
        <f>SUMIFS($AY$22:AY$121,$AD$22:$AD$121,$AD82,$C$22:$C$121,C82)*AF82</f>
        <v>0</v>
      </c>
      <c r="BX82" s="98">
        <f>SUMIFS($AY$22:AY$121,$AG$22:$AG$121,$AG82,$C$22:$C$121,C82)*AI82</f>
        <v>0</v>
      </c>
      <c r="BY82" s="98">
        <f>SUMIFS($AY$22:AY$121,$AJ$22:$AJ$121,$AJ82,$C$22:$C$121,C82)*AL82</f>
        <v>0</v>
      </c>
      <c r="BZ82" s="98">
        <f>SUMIFS($AY$22:AY$121,$AM$22:$AM$121,$AM82,$C$22:$C$121,C82)*AO82</f>
        <v>0</v>
      </c>
      <c r="CA82" s="98">
        <f>SUMIFS($AY$22:AY$121,$AP$22:$AP$121,$AP82,$C$22:$C$121,C82)*AR82</f>
        <v>0</v>
      </c>
      <c r="CB82" s="49"/>
      <c r="CW82" s="29"/>
    </row>
    <row r="83" spans="1:101" ht="21.9" customHeight="1" outlineLevel="1" x14ac:dyDescent="0.3">
      <c r="A83" s="15"/>
      <c r="B83" s="17"/>
      <c r="C83" s="81">
        <v>62</v>
      </c>
      <c r="D83" s="186" t="s">
        <v>71</v>
      </c>
      <c r="E83" s="187"/>
      <c r="F83" s="82" t="str">
        <f t="shared" si="9"/>
        <v/>
      </c>
      <c r="G83" s="173"/>
      <c r="H83" s="82"/>
      <c r="I83" s="188"/>
      <c r="J83" s="189"/>
      <c r="K83" s="83" t="str">
        <f t="shared" si="0"/>
        <v/>
      </c>
      <c r="L83" s="188"/>
      <c r="M83" s="82" t="str">
        <f t="shared" si="10"/>
        <v/>
      </c>
      <c r="N83" s="174" t="str">
        <f t="shared" si="45"/>
        <v/>
      </c>
      <c r="O83" s="190"/>
      <c r="P83" s="84" t="str">
        <f t="shared" si="11"/>
        <v/>
      </c>
      <c r="Q83" s="85">
        <f t="shared" si="12"/>
        <v>0</v>
      </c>
      <c r="R83" s="190"/>
      <c r="S83" s="84" t="str">
        <f t="shared" si="13"/>
        <v/>
      </c>
      <c r="T83" s="85">
        <f t="shared" si="14"/>
        <v>0</v>
      </c>
      <c r="U83" s="190"/>
      <c r="V83" s="84" t="str">
        <f t="shared" si="15"/>
        <v/>
      </c>
      <c r="W83" s="85">
        <f t="shared" si="16"/>
        <v>0</v>
      </c>
      <c r="X83" s="190"/>
      <c r="Y83" s="84" t="str">
        <f t="shared" si="17"/>
        <v/>
      </c>
      <c r="Z83" s="85">
        <f t="shared" si="18"/>
        <v>0</v>
      </c>
      <c r="AA83" s="190"/>
      <c r="AB83" s="84" t="str">
        <f t="shared" si="2"/>
        <v/>
      </c>
      <c r="AC83" s="85">
        <f t="shared" si="19"/>
        <v>0</v>
      </c>
      <c r="AD83" s="192"/>
      <c r="AE83" s="84" t="str">
        <f t="shared" si="3"/>
        <v/>
      </c>
      <c r="AF83" s="85">
        <f t="shared" si="20"/>
        <v>0</v>
      </c>
      <c r="AG83" s="192"/>
      <c r="AH83" s="84" t="str">
        <f t="shared" si="4"/>
        <v/>
      </c>
      <c r="AI83" s="85">
        <f t="shared" si="21"/>
        <v>0</v>
      </c>
      <c r="AJ83" s="192"/>
      <c r="AK83" s="84" t="str">
        <f t="shared" si="5"/>
        <v/>
      </c>
      <c r="AL83" s="85">
        <f t="shared" si="22"/>
        <v>0</v>
      </c>
      <c r="AM83" s="192"/>
      <c r="AN83" s="84" t="str">
        <f t="shared" si="6"/>
        <v/>
      </c>
      <c r="AO83" s="85">
        <f t="shared" si="23"/>
        <v>0</v>
      </c>
      <c r="AP83" s="192"/>
      <c r="AQ83" s="84" t="str">
        <f t="shared" si="7"/>
        <v/>
      </c>
      <c r="AR83" s="86">
        <f t="shared" si="24"/>
        <v>0</v>
      </c>
      <c r="AS83" s="87">
        <f t="shared" si="25"/>
        <v>0</v>
      </c>
      <c r="AT83" s="88" t="str">
        <f t="shared" si="26"/>
        <v/>
      </c>
      <c r="AU83" s="89" t="str">
        <f t="shared" si="44"/>
        <v/>
      </c>
      <c r="AV83" s="89"/>
      <c r="AW83" s="99" t="str">
        <f t="shared" si="28"/>
        <v>-</v>
      </c>
      <c r="AX83" s="89"/>
      <c r="AY83" s="91">
        <f t="shared" si="29"/>
        <v>0</v>
      </c>
      <c r="AZ83" s="91">
        <f t="shared" si="30"/>
        <v>0</v>
      </c>
      <c r="BA83" s="91">
        <f t="shared" si="31"/>
        <v>0</v>
      </c>
      <c r="BB83" s="92" t="str">
        <f t="shared" si="32"/>
        <v/>
      </c>
      <c r="BC83" s="100"/>
      <c r="BD83" s="31"/>
      <c r="BE83" s="31"/>
      <c r="BF83" s="101"/>
      <c r="BG83" s="93">
        <f t="shared" si="33"/>
        <v>0</v>
      </c>
      <c r="BH83" s="94">
        <f t="shared" si="34"/>
        <v>0</v>
      </c>
      <c r="BI83" s="95" t="str">
        <f t="shared" si="35"/>
        <v>-</v>
      </c>
      <c r="BJ83" s="95" t="e">
        <f t="shared" si="36"/>
        <v>#N/A</v>
      </c>
      <c r="BK83" s="95">
        <f t="shared" si="37"/>
        <v>0</v>
      </c>
      <c r="BL83" s="96">
        <f t="shared" si="43"/>
        <v>0</v>
      </c>
      <c r="BM83" s="97">
        <f t="shared" si="39"/>
        <v>0</v>
      </c>
      <c r="BN83" s="97">
        <f t="shared" si="40"/>
        <v>0</v>
      </c>
      <c r="BO83" s="97">
        <f t="shared" si="8"/>
        <v>0</v>
      </c>
      <c r="BP83" s="97">
        <f t="shared" si="41"/>
        <v>0</v>
      </c>
      <c r="BQ83" s="97">
        <f t="shared" si="42"/>
        <v>0</v>
      </c>
      <c r="BR83" s="98">
        <f>SUMIFS(AY$22:$AY$121,$O$22:$O$121,$O83,$C$22:$C$121,C83)*Q83</f>
        <v>0</v>
      </c>
      <c r="BS83" s="98">
        <f>SUMIFS($AY$22:AY$121,$R$22:$R$121,$R83,$C$22:$C$121,C83)*T83</f>
        <v>0</v>
      </c>
      <c r="BT83" s="98">
        <f>SUMIFS($AY$22:AY$121,$U$22:$U$121,$U83,$C$22:$C$121,C83)*W83</f>
        <v>0</v>
      </c>
      <c r="BU83" s="98">
        <f>SUMIFS($AY$22:AY$121,$X$22:$X$121,$X83,$C$22:$C$121,C83)*Z83</f>
        <v>0</v>
      </c>
      <c r="BV83" s="98">
        <f>SUMIFS($AY$22:AY$121,$AA$22:$AA$121,$AA83,$C$22:$C$121,C83)*AC83</f>
        <v>0</v>
      </c>
      <c r="BW83" s="98">
        <f>SUMIFS($AY$22:AY$121,$AD$22:$AD$121,$AD83,$C$22:$C$121,C83)*AF83</f>
        <v>0</v>
      </c>
      <c r="BX83" s="98">
        <f>SUMIFS($AY$22:AY$121,$AG$22:$AG$121,$AG83,$C$22:$C$121,C83)*AI83</f>
        <v>0</v>
      </c>
      <c r="BY83" s="98">
        <f>SUMIFS($AY$22:AY$121,$AJ$22:$AJ$121,$AJ83,$C$22:$C$121,C83)*AL83</f>
        <v>0</v>
      </c>
      <c r="BZ83" s="98">
        <f>SUMIFS($AY$22:AY$121,$AM$22:$AM$121,$AM83,$C$22:$C$121,C83)*AO83</f>
        <v>0</v>
      </c>
      <c r="CA83" s="98">
        <f>SUMIFS($AY$22:AY$121,$AP$22:$AP$121,$AP83,$C$22:$C$121,C83)*AR83</f>
        <v>0</v>
      </c>
      <c r="CB83" s="49"/>
      <c r="CC83" s="38"/>
      <c r="CW83" s="29"/>
    </row>
    <row r="84" spans="1:101" ht="21.9" customHeight="1" outlineLevel="1" x14ac:dyDescent="0.3">
      <c r="A84" s="15"/>
      <c r="B84" s="17"/>
      <c r="C84" s="81">
        <v>63</v>
      </c>
      <c r="D84" s="186" t="s">
        <v>71</v>
      </c>
      <c r="E84" s="187"/>
      <c r="F84" s="82" t="str">
        <f t="shared" si="9"/>
        <v/>
      </c>
      <c r="G84" s="173"/>
      <c r="H84" s="82"/>
      <c r="I84" s="188"/>
      <c r="J84" s="189"/>
      <c r="K84" s="83" t="str">
        <f t="shared" si="0"/>
        <v/>
      </c>
      <c r="L84" s="188"/>
      <c r="M84" s="82" t="str">
        <f t="shared" si="10"/>
        <v/>
      </c>
      <c r="N84" s="174" t="str">
        <f t="shared" si="45"/>
        <v/>
      </c>
      <c r="O84" s="190"/>
      <c r="P84" s="84" t="str">
        <f t="shared" si="11"/>
        <v/>
      </c>
      <c r="Q84" s="85">
        <f t="shared" si="12"/>
        <v>0</v>
      </c>
      <c r="R84" s="190"/>
      <c r="S84" s="84" t="str">
        <f t="shared" si="13"/>
        <v/>
      </c>
      <c r="T84" s="85">
        <f t="shared" si="14"/>
        <v>0</v>
      </c>
      <c r="U84" s="190"/>
      <c r="V84" s="84" t="str">
        <f t="shared" si="15"/>
        <v/>
      </c>
      <c r="W84" s="85">
        <f t="shared" si="16"/>
        <v>0</v>
      </c>
      <c r="X84" s="190"/>
      <c r="Y84" s="84" t="str">
        <f t="shared" si="17"/>
        <v/>
      </c>
      <c r="Z84" s="85">
        <f t="shared" si="18"/>
        <v>0</v>
      </c>
      <c r="AA84" s="190"/>
      <c r="AB84" s="84" t="str">
        <f t="shared" si="2"/>
        <v/>
      </c>
      <c r="AC84" s="85">
        <f t="shared" si="19"/>
        <v>0</v>
      </c>
      <c r="AD84" s="192"/>
      <c r="AE84" s="84" t="str">
        <f t="shared" si="3"/>
        <v/>
      </c>
      <c r="AF84" s="85">
        <f t="shared" si="20"/>
        <v>0</v>
      </c>
      <c r="AG84" s="192"/>
      <c r="AH84" s="84" t="str">
        <f t="shared" si="4"/>
        <v/>
      </c>
      <c r="AI84" s="85">
        <f t="shared" si="21"/>
        <v>0</v>
      </c>
      <c r="AJ84" s="192"/>
      <c r="AK84" s="84" t="str">
        <f t="shared" si="5"/>
        <v/>
      </c>
      <c r="AL84" s="85">
        <f t="shared" si="22"/>
        <v>0</v>
      </c>
      <c r="AM84" s="192"/>
      <c r="AN84" s="84" t="str">
        <f t="shared" si="6"/>
        <v/>
      </c>
      <c r="AO84" s="85">
        <f t="shared" si="23"/>
        <v>0</v>
      </c>
      <c r="AP84" s="192"/>
      <c r="AQ84" s="84" t="str">
        <f t="shared" si="7"/>
        <v/>
      </c>
      <c r="AR84" s="86">
        <f t="shared" si="24"/>
        <v>0</v>
      </c>
      <c r="AS84" s="87">
        <f t="shared" si="25"/>
        <v>0</v>
      </c>
      <c r="AT84" s="88" t="str">
        <f t="shared" si="26"/>
        <v/>
      </c>
      <c r="AU84" s="89" t="str">
        <f t="shared" si="44"/>
        <v/>
      </c>
      <c r="AV84" s="89"/>
      <c r="AW84" s="99" t="str">
        <f t="shared" si="28"/>
        <v>-</v>
      </c>
      <c r="AX84" s="89"/>
      <c r="AY84" s="91">
        <f t="shared" si="29"/>
        <v>0</v>
      </c>
      <c r="AZ84" s="91">
        <f t="shared" si="30"/>
        <v>0</v>
      </c>
      <c r="BA84" s="91">
        <f t="shared" si="31"/>
        <v>0</v>
      </c>
      <c r="BB84" s="92" t="str">
        <f t="shared" si="32"/>
        <v/>
      </c>
      <c r="BC84" s="100"/>
      <c r="BD84" s="31"/>
      <c r="BE84" s="31"/>
      <c r="BF84" s="101"/>
      <c r="BG84" s="93">
        <f t="shared" si="33"/>
        <v>0</v>
      </c>
      <c r="BH84" s="94">
        <f t="shared" si="34"/>
        <v>0</v>
      </c>
      <c r="BI84" s="95" t="str">
        <f t="shared" si="35"/>
        <v>-</v>
      </c>
      <c r="BJ84" s="95" t="e">
        <f t="shared" si="36"/>
        <v>#N/A</v>
      </c>
      <c r="BK84" s="95">
        <f t="shared" si="37"/>
        <v>0</v>
      </c>
      <c r="BL84" s="96">
        <f t="shared" si="43"/>
        <v>0</v>
      </c>
      <c r="BM84" s="97">
        <f t="shared" si="39"/>
        <v>0</v>
      </c>
      <c r="BN84" s="97">
        <f t="shared" si="40"/>
        <v>0</v>
      </c>
      <c r="BO84" s="97">
        <f t="shared" si="8"/>
        <v>0</v>
      </c>
      <c r="BP84" s="97">
        <f t="shared" si="41"/>
        <v>0</v>
      </c>
      <c r="BQ84" s="97">
        <f t="shared" si="42"/>
        <v>0</v>
      </c>
      <c r="BR84" s="98">
        <f>SUMIFS(AY$22:$AY$121,$O$22:$O$121,$O84,$C$22:$C$121,C84)*Q84</f>
        <v>0</v>
      </c>
      <c r="BS84" s="98">
        <f>SUMIFS($AY$22:AY$121,$R$22:$R$121,$R84,$C$22:$C$121,C84)*T84</f>
        <v>0</v>
      </c>
      <c r="BT84" s="98">
        <f>SUMIFS($AY$22:AY$121,$U$22:$U$121,$U84,$C$22:$C$121,C84)*W84</f>
        <v>0</v>
      </c>
      <c r="BU84" s="98">
        <f>SUMIFS($AY$22:AY$121,$X$22:$X$121,$X84,$C$22:$C$121,C84)*Z84</f>
        <v>0</v>
      </c>
      <c r="BV84" s="98">
        <f>SUMIFS($AY$22:AY$121,$AA$22:$AA$121,$AA84,$C$22:$C$121,C84)*AC84</f>
        <v>0</v>
      </c>
      <c r="BW84" s="98">
        <f>SUMIFS($AY$22:AY$121,$AD$22:$AD$121,$AD84,$C$22:$C$121,C84)*AF84</f>
        <v>0</v>
      </c>
      <c r="BX84" s="98">
        <f>SUMIFS($AY$22:AY$121,$AG$22:$AG$121,$AG84,$C$22:$C$121,C84)*AI84</f>
        <v>0</v>
      </c>
      <c r="BY84" s="98">
        <f>SUMIFS($AY$22:AY$121,$AJ$22:$AJ$121,$AJ84,$C$22:$C$121,C84)*AL84</f>
        <v>0</v>
      </c>
      <c r="BZ84" s="98">
        <f>SUMIFS($AY$22:AY$121,$AM$22:$AM$121,$AM84,$C$22:$C$121,C84)*AO84</f>
        <v>0</v>
      </c>
      <c r="CA84" s="98">
        <f>SUMIFS($AY$22:AY$121,$AP$22:$AP$121,$AP84,$C$22:$C$121,C84)*AR84</f>
        <v>0</v>
      </c>
      <c r="CB84" s="49"/>
      <c r="CC84" s="38"/>
      <c r="CW84" s="29"/>
    </row>
    <row r="85" spans="1:101" ht="21.9" customHeight="1" outlineLevel="1" x14ac:dyDescent="0.3">
      <c r="A85" s="15"/>
      <c r="B85" s="17"/>
      <c r="C85" s="81">
        <v>64</v>
      </c>
      <c r="D85" s="186" t="s">
        <v>71</v>
      </c>
      <c r="E85" s="187"/>
      <c r="F85" s="82" t="str">
        <f t="shared" si="9"/>
        <v/>
      </c>
      <c r="G85" s="173"/>
      <c r="H85" s="82"/>
      <c r="I85" s="188"/>
      <c r="J85" s="189"/>
      <c r="K85" s="83" t="str">
        <f t="shared" si="0"/>
        <v/>
      </c>
      <c r="L85" s="188"/>
      <c r="M85" s="82" t="str">
        <f t="shared" si="10"/>
        <v/>
      </c>
      <c r="N85" s="174" t="str">
        <f t="shared" si="45"/>
        <v/>
      </c>
      <c r="O85" s="190"/>
      <c r="P85" s="84" t="str">
        <f t="shared" si="11"/>
        <v/>
      </c>
      <c r="Q85" s="85">
        <f t="shared" si="12"/>
        <v>0</v>
      </c>
      <c r="R85" s="190"/>
      <c r="S85" s="84" t="str">
        <f t="shared" si="13"/>
        <v/>
      </c>
      <c r="T85" s="85">
        <f t="shared" si="14"/>
        <v>0</v>
      </c>
      <c r="U85" s="190"/>
      <c r="V85" s="84" t="str">
        <f t="shared" si="15"/>
        <v/>
      </c>
      <c r="W85" s="85">
        <f t="shared" si="16"/>
        <v>0</v>
      </c>
      <c r="X85" s="190"/>
      <c r="Y85" s="84" t="str">
        <f t="shared" si="17"/>
        <v/>
      </c>
      <c r="Z85" s="85">
        <f t="shared" si="18"/>
        <v>0</v>
      </c>
      <c r="AA85" s="190"/>
      <c r="AB85" s="84" t="str">
        <f t="shared" si="2"/>
        <v/>
      </c>
      <c r="AC85" s="85">
        <f t="shared" si="19"/>
        <v>0</v>
      </c>
      <c r="AD85" s="192"/>
      <c r="AE85" s="84" t="str">
        <f t="shared" si="3"/>
        <v/>
      </c>
      <c r="AF85" s="85">
        <f t="shared" si="20"/>
        <v>0</v>
      </c>
      <c r="AG85" s="192"/>
      <c r="AH85" s="84" t="str">
        <f t="shared" si="4"/>
        <v/>
      </c>
      <c r="AI85" s="85">
        <f t="shared" si="21"/>
        <v>0</v>
      </c>
      <c r="AJ85" s="192"/>
      <c r="AK85" s="84" t="str">
        <f t="shared" si="5"/>
        <v/>
      </c>
      <c r="AL85" s="85">
        <f t="shared" si="22"/>
        <v>0</v>
      </c>
      <c r="AM85" s="192"/>
      <c r="AN85" s="84" t="str">
        <f t="shared" si="6"/>
        <v/>
      </c>
      <c r="AO85" s="85">
        <f t="shared" si="23"/>
        <v>0</v>
      </c>
      <c r="AP85" s="192"/>
      <c r="AQ85" s="84" t="str">
        <f t="shared" si="7"/>
        <v/>
      </c>
      <c r="AR85" s="86">
        <f t="shared" si="24"/>
        <v>0</v>
      </c>
      <c r="AS85" s="87">
        <f t="shared" si="25"/>
        <v>0</v>
      </c>
      <c r="AT85" s="88" t="str">
        <f t="shared" si="26"/>
        <v/>
      </c>
      <c r="AU85" s="89" t="str">
        <f t="shared" si="44"/>
        <v/>
      </c>
      <c r="AV85" s="89"/>
      <c r="AW85" s="99" t="str">
        <f t="shared" si="28"/>
        <v>-</v>
      </c>
      <c r="AX85" s="89"/>
      <c r="AY85" s="91">
        <f t="shared" si="29"/>
        <v>0</v>
      </c>
      <c r="AZ85" s="91">
        <f t="shared" si="30"/>
        <v>0</v>
      </c>
      <c r="BA85" s="91">
        <f t="shared" si="31"/>
        <v>0</v>
      </c>
      <c r="BB85" s="92" t="str">
        <f t="shared" si="32"/>
        <v/>
      </c>
      <c r="BC85" s="100"/>
      <c r="BD85" s="31"/>
      <c r="BE85" s="31"/>
      <c r="BF85" s="101"/>
      <c r="BG85" s="93">
        <f t="shared" si="33"/>
        <v>0</v>
      </c>
      <c r="BH85" s="94">
        <f t="shared" si="34"/>
        <v>0</v>
      </c>
      <c r="BI85" s="95" t="str">
        <f t="shared" si="35"/>
        <v>-</v>
      </c>
      <c r="BJ85" s="95" t="e">
        <f t="shared" si="36"/>
        <v>#N/A</v>
      </c>
      <c r="BK85" s="95">
        <f t="shared" si="37"/>
        <v>0</v>
      </c>
      <c r="BL85" s="96">
        <f t="shared" si="43"/>
        <v>0</v>
      </c>
      <c r="BM85" s="97">
        <f t="shared" si="39"/>
        <v>0</v>
      </c>
      <c r="BN85" s="97">
        <f t="shared" si="40"/>
        <v>0</v>
      </c>
      <c r="BO85" s="97">
        <f t="shared" si="8"/>
        <v>0</v>
      </c>
      <c r="BP85" s="97">
        <f t="shared" si="41"/>
        <v>0</v>
      </c>
      <c r="BQ85" s="97">
        <f t="shared" si="42"/>
        <v>0</v>
      </c>
      <c r="BR85" s="98">
        <f>SUMIFS(AY$22:$AY$121,$O$22:$O$121,$O85,$C$22:$C$121,C85)*Q85</f>
        <v>0</v>
      </c>
      <c r="BS85" s="98">
        <f>SUMIFS($AY$22:AY$121,$R$22:$R$121,$R85,$C$22:$C$121,C85)*T85</f>
        <v>0</v>
      </c>
      <c r="BT85" s="98">
        <f>SUMIFS($AY$22:AY$121,$U$22:$U$121,$U85,$C$22:$C$121,C85)*W85</f>
        <v>0</v>
      </c>
      <c r="BU85" s="98">
        <f>SUMIFS($AY$22:AY$121,$X$22:$X$121,$X85,$C$22:$C$121,C85)*Z85</f>
        <v>0</v>
      </c>
      <c r="BV85" s="98">
        <f>SUMIFS($AY$22:AY$121,$AA$22:$AA$121,$AA85,$C$22:$C$121,C85)*AC85</f>
        <v>0</v>
      </c>
      <c r="BW85" s="98">
        <f>SUMIFS($AY$22:AY$121,$AD$22:$AD$121,$AD85,$C$22:$C$121,C85)*AF85</f>
        <v>0</v>
      </c>
      <c r="BX85" s="98">
        <f>SUMIFS($AY$22:AY$121,$AG$22:$AG$121,$AG85,$C$22:$C$121,C85)*AI85</f>
        <v>0</v>
      </c>
      <c r="BY85" s="98">
        <f>SUMIFS($AY$22:AY$121,$AJ$22:$AJ$121,$AJ85,$C$22:$C$121,C85)*AL85</f>
        <v>0</v>
      </c>
      <c r="BZ85" s="98">
        <f>SUMIFS($AY$22:AY$121,$AM$22:$AM$121,$AM85,$C$22:$C$121,C85)*AO85</f>
        <v>0</v>
      </c>
      <c r="CA85" s="98">
        <f>SUMIFS($AY$22:AY$121,$AP$22:$AP$121,$AP85,$C$22:$C$121,C85)*AR85</f>
        <v>0</v>
      </c>
      <c r="CB85" s="49"/>
      <c r="CW85" s="29"/>
    </row>
    <row r="86" spans="1:101" ht="21.9" customHeight="1" outlineLevel="1" x14ac:dyDescent="0.3">
      <c r="A86" s="15"/>
      <c r="B86" s="17"/>
      <c r="C86" s="81">
        <v>65</v>
      </c>
      <c r="D86" s="186" t="s">
        <v>71</v>
      </c>
      <c r="E86" s="187"/>
      <c r="F86" s="82" t="str">
        <f t="shared" si="9"/>
        <v/>
      </c>
      <c r="G86" s="173"/>
      <c r="H86" s="82"/>
      <c r="I86" s="188"/>
      <c r="J86" s="189"/>
      <c r="K86" s="83" t="str">
        <f t="shared" si="0"/>
        <v/>
      </c>
      <c r="L86" s="188"/>
      <c r="M86" s="82" t="str">
        <f t="shared" si="10"/>
        <v/>
      </c>
      <c r="N86" s="174" t="str">
        <f t="shared" ref="N86" si="46">IFERROR(IF(OR(VLOOKUP(O86,$C$22:$D$121,2,FALSE)=$D$139,VLOOKUP(O86,$C$22:$D$121,2,FALSE)=$D$153),"⮾",0),"")</f>
        <v/>
      </c>
      <c r="O86" s="190"/>
      <c r="P86" s="84" t="str">
        <f t="shared" si="11"/>
        <v/>
      </c>
      <c r="Q86" s="85">
        <f t="shared" si="12"/>
        <v>0</v>
      </c>
      <c r="R86" s="190"/>
      <c r="S86" s="84" t="str">
        <f t="shared" si="13"/>
        <v/>
      </c>
      <c r="T86" s="85">
        <f t="shared" si="14"/>
        <v>0</v>
      </c>
      <c r="U86" s="190"/>
      <c r="V86" s="84" t="str">
        <f t="shared" si="15"/>
        <v/>
      </c>
      <c r="W86" s="85">
        <f t="shared" si="16"/>
        <v>0</v>
      </c>
      <c r="X86" s="190"/>
      <c r="Y86" s="84" t="str">
        <f t="shared" si="17"/>
        <v/>
      </c>
      <c r="Z86" s="85">
        <f t="shared" si="18"/>
        <v>0</v>
      </c>
      <c r="AA86" s="190"/>
      <c r="AB86" s="84" t="str">
        <f t="shared" ref="AB86:AB121" si="47">IF($D86=$D$153,":","")</f>
        <v/>
      </c>
      <c r="AC86" s="85">
        <f t="shared" si="19"/>
        <v>0</v>
      </c>
      <c r="AD86" s="192"/>
      <c r="AE86" s="84" t="str">
        <f t="shared" ref="AE86:AE121" si="48">IF($D86=$D$153,":","")</f>
        <v/>
      </c>
      <c r="AF86" s="85">
        <f t="shared" si="20"/>
        <v>0</v>
      </c>
      <c r="AG86" s="192"/>
      <c r="AH86" s="84" t="str">
        <f t="shared" ref="AH86:AH121" si="49">IF($D86=$D$153,":","")</f>
        <v/>
      </c>
      <c r="AI86" s="85">
        <f t="shared" si="21"/>
        <v>0</v>
      </c>
      <c r="AJ86" s="192"/>
      <c r="AK86" s="84" t="str">
        <f t="shared" ref="AK86:AK121" si="50">IF($D86=$D$153,":","")</f>
        <v/>
      </c>
      <c r="AL86" s="85">
        <f t="shared" si="22"/>
        <v>0</v>
      </c>
      <c r="AM86" s="192"/>
      <c r="AN86" s="84" t="str">
        <f t="shared" ref="AN86:AN121" si="51">IF($D86=$D$153,":","")</f>
        <v/>
      </c>
      <c r="AO86" s="85">
        <f t="shared" si="23"/>
        <v>0</v>
      </c>
      <c r="AP86" s="192"/>
      <c r="AQ86" s="84" t="str">
        <f t="shared" ref="AQ86:AQ121" si="52">IF($D86=$D$153,":","")</f>
        <v/>
      </c>
      <c r="AR86" s="86">
        <f t="shared" si="24"/>
        <v>0</v>
      </c>
      <c r="AS86" s="87">
        <f t="shared" si="25"/>
        <v>0</v>
      </c>
      <c r="AT86" s="88" t="str">
        <f t="shared" si="26"/>
        <v/>
      </c>
      <c r="AU86" s="89" t="str">
        <f t="shared" si="44"/>
        <v/>
      </c>
      <c r="AV86" s="89"/>
      <c r="AW86" s="99" t="str">
        <f t="shared" si="28"/>
        <v>-</v>
      </c>
      <c r="AX86" s="89"/>
      <c r="AY86" s="91">
        <f t="shared" si="29"/>
        <v>0</v>
      </c>
      <c r="AZ86" s="91">
        <f t="shared" si="30"/>
        <v>0</v>
      </c>
      <c r="BA86" s="91">
        <f t="shared" si="31"/>
        <v>0</v>
      </c>
      <c r="BB86" s="92" t="str">
        <f t="shared" si="32"/>
        <v/>
      </c>
      <c r="BC86" s="100"/>
      <c r="BD86" s="31"/>
      <c r="BE86" s="31"/>
      <c r="BF86" s="101"/>
      <c r="BG86" s="93">
        <f t="shared" si="33"/>
        <v>0</v>
      </c>
      <c r="BH86" s="94">
        <f t="shared" si="34"/>
        <v>0</v>
      </c>
      <c r="BI86" s="95" t="str">
        <f t="shared" si="35"/>
        <v>-</v>
      </c>
      <c r="BJ86" s="95" t="e">
        <f t="shared" si="36"/>
        <v>#N/A</v>
      </c>
      <c r="BK86" s="95">
        <f t="shared" si="37"/>
        <v>0</v>
      </c>
      <c r="BL86" s="96">
        <f t="shared" si="43"/>
        <v>0</v>
      </c>
      <c r="BM86" s="97">
        <f t="shared" si="39"/>
        <v>0</v>
      </c>
      <c r="BN86" s="97">
        <f t="shared" si="40"/>
        <v>0</v>
      </c>
      <c r="BO86" s="97">
        <f t="shared" si="8"/>
        <v>0</v>
      </c>
      <c r="BP86" s="97">
        <f t="shared" si="41"/>
        <v>0</v>
      </c>
      <c r="BQ86" s="97">
        <f t="shared" si="42"/>
        <v>0</v>
      </c>
      <c r="BR86" s="98">
        <f>SUMIFS(AY$22:$AY$121,$O$22:$O$121,$O86,$C$22:$C$121,C86)*Q86</f>
        <v>0</v>
      </c>
      <c r="BS86" s="98">
        <f>SUMIFS($AY$22:AY$121,$R$22:$R$121,$R86,$C$22:$C$121,C86)*T86</f>
        <v>0</v>
      </c>
      <c r="BT86" s="98">
        <f>SUMIFS($AY$22:AY$121,$U$22:$U$121,$U86,$C$22:$C$121,C86)*W86</f>
        <v>0</v>
      </c>
      <c r="BU86" s="98">
        <f>SUMIFS($AY$22:AY$121,$X$22:$X$121,$X86,$C$22:$C$121,C86)*Z86</f>
        <v>0</v>
      </c>
      <c r="BV86" s="98">
        <f>SUMIFS($AY$22:AY$121,$AA$22:$AA$121,$AA86,$C$22:$C$121,C86)*AC86</f>
        <v>0</v>
      </c>
      <c r="BW86" s="98">
        <f>SUMIFS($AY$22:AY$121,$AD$22:$AD$121,$AD86,$C$22:$C$121,C86)*AF86</f>
        <v>0</v>
      </c>
      <c r="BX86" s="98">
        <f>SUMIFS($AY$22:AY$121,$AG$22:$AG$121,$AG86,$C$22:$C$121,C86)*AI86</f>
        <v>0</v>
      </c>
      <c r="BY86" s="98">
        <f>SUMIFS($AY$22:AY$121,$AJ$22:$AJ$121,$AJ86,$C$22:$C$121,C86)*AL86</f>
        <v>0</v>
      </c>
      <c r="BZ86" s="98">
        <f>SUMIFS($AY$22:AY$121,$AM$22:$AM$121,$AM86,$C$22:$C$121,C86)*AO86</f>
        <v>0</v>
      </c>
      <c r="CA86" s="98">
        <f>SUMIFS($AY$22:AY$121,$AP$22:$AP$121,$AP86,$C$22:$C$121,C86)*AR86</f>
        <v>0</v>
      </c>
      <c r="CB86" s="49"/>
      <c r="CC86" s="38"/>
      <c r="CW86" s="29"/>
    </row>
    <row r="87" spans="1:101" ht="21.9" customHeight="1" outlineLevel="1" x14ac:dyDescent="0.3">
      <c r="A87" s="15"/>
      <c r="B87" s="17"/>
      <c r="C87" s="81">
        <v>66</v>
      </c>
      <c r="D87" s="186" t="s">
        <v>71</v>
      </c>
      <c r="E87" s="187"/>
      <c r="F87" s="82" t="str">
        <f t="shared" ref="F87:F121" si="53">IF(AND(OR(D87=$D$140,D87=$D$153),E87=""),"!!!","")</f>
        <v/>
      </c>
      <c r="G87" s="173"/>
      <c r="H87" s="82"/>
      <c r="I87" s="188"/>
      <c r="J87" s="189"/>
      <c r="K87" s="83" t="str">
        <f t="shared" si="0"/>
        <v/>
      </c>
      <c r="L87" s="188"/>
      <c r="M87" s="82" t="str">
        <f t="shared" ref="M87:M121" si="54">IF(AND(D87=$D$145,L87="",SUM($L$22:$L$121)=0),"!!","")</f>
        <v/>
      </c>
      <c r="N87" s="174" t="str">
        <f t="shared" ref="N87:N121" si="55">IFERROR(IF(OR(VLOOKUP(O87,$C$22:$D$121,2,FALSE)=$D$139,VLOOKUP(O87,$C$22:$D$121,2,FALSE)=$D$153),"⮾",0),"")</f>
        <v/>
      </c>
      <c r="O87" s="190"/>
      <c r="P87" s="84" t="str">
        <f t="shared" ref="P87:P121" si="56">IF($D87=$D$153,":","")</f>
        <v/>
      </c>
      <c r="Q87" s="85">
        <f t="shared" ref="Q87:Q121" si="57">IFERROR(SUMIF($C$22:$C$121,O87,$AY$22:$AY$121)/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R87" s="190"/>
      <c r="S87" s="84" t="str">
        <f t="shared" ref="S87:S121" si="58">IF($D87=$D$153,":","")</f>
        <v/>
      </c>
      <c r="T87" s="85">
        <f t="shared" ref="T87:T121" si="59">IFERROR(SUMIF($C$22:$C$121,R87,$AY$22:$AY$121)/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U87" s="190"/>
      <c r="V87" s="84" t="str">
        <f t="shared" ref="V87:V121" si="60">IF($D87=$D$153,":","")</f>
        <v/>
      </c>
      <c r="W87" s="85">
        <f t="shared" ref="W87:W121" si="61">IFERROR(SUMIF($C$22:$C$121,U87,$AY$22:$AY$121)/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X87" s="190"/>
      <c r="Y87" s="84" t="str">
        <f t="shared" ref="Y87:Y121" si="62">IF($D87=$D$153,":","")</f>
        <v/>
      </c>
      <c r="Z87" s="85">
        <f t="shared" ref="Z87:Z121" si="63">IFERROR(SUMIF($C$22:$C$121,X87,$AY$22:$AY$121)/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A87" s="190"/>
      <c r="AB87" s="84" t="str">
        <f t="shared" si="47"/>
        <v/>
      </c>
      <c r="AC87" s="85">
        <f t="shared" ref="AC87:AC121" si="64">IFERROR(SUMIF($C$22:$C$121,AA87,$AY$22:$AY$121)/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D87" s="192"/>
      <c r="AE87" s="84" t="str">
        <f t="shared" si="48"/>
        <v/>
      </c>
      <c r="AF87" s="85">
        <f t="shared" ref="AF87:AF121" si="65">IFERROR(SUMIF($C$22:$C$121,AD87,$AY$22:$AY$121)/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G87" s="192"/>
      <c r="AH87" s="84" t="str">
        <f t="shared" si="49"/>
        <v/>
      </c>
      <c r="AI87" s="85">
        <f t="shared" ref="AI87:AI121" si="66">IFERROR(SUMIF($C$22:$C$121,AG87,$AY$22:$AY$121)/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J87" s="192"/>
      <c r="AK87" s="84" t="str">
        <f t="shared" si="50"/>
        <v/>
      </c>
      <c r="AL87" s="85">
        <f t="shared" ref="AL87:AL121" si="67">IFERROR(SUMIF($C$22:$C$121,AJ87,$AY$22:$AY$121)/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M87" s="192"/>
      <c r="AN87" s="84" t="str">
        <f t="shared" si="51"/>
        <v/>
      </c>
      <c r="AO87" s="85">
        <f t="shared" ref="AO87:AO121" si="68">IFERROR(SUMIF($C$22:$C$121,AM87,$AY$22:$AY$121)/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P87" s="192"/>
      <c r="AQ87" s="84" t="str">
        <f t="shared" si="52"/>
        <v/>
      </c>
      <c r="AR87" s="86">
        <f t="shared" ref="AR87:AR121" si="69">IFERROR(SUMIF($C$22:$C$121,AP87,$AY$22:$AY$121)/
(SUMIF($C$22:$C$121,O87,$AY$22:$AY$121)
+SUMIF($C$22:$C$121,R87,$AY$22:$AY$121)
+SUMIF($C$22:$C$121,U87,$AY$22:$AY$121)
+SUMIF($C$22:$C$121,X87,$AY$22:$AY$121)
+SUMIF($C$22:$C$121,AA87,$AY$22:$AY$121)
+SUMIF($C$22:$C$121,AD87,$AY$22:$AY$121)
+SUMIF($C$22:$C$121,AG87,$AY$22:$AY$121)
+SUMIF($C$22:$C$121,AJ87,$AY$22:$AY$121)
+SUMIF($C$22:$C$121,AM87,$AY$22:$AY$121)
+SUMIF($C$22:$C$121,AP87,$AY$22:$AY$121)),0)</f>
        <v>0</v>
      </c>
      <c r="AS87" s="87">
        <f t="shared" ref="AS87:AS121" si="70">IFERROR(Q87+T87+W87+Z87+AC87+AF87+AI87+AL87+AO87+AR87,0)</f>
        <v>0</v>
      </c>
      <c r="AT87" s="88" t="str">
        <f t="shared" ref="AT87:AT121" si="71">IF(D87=$D$153,IF(AS87=1,"","!!!!"),"")</f>
        <v/>
      </c>
      <c r="AU87" s="89" t="str">
        <f t="shared" ref="AU87:AU121" si="72">IF(OR(E87=$D$157,E87=$D$159),"Ja","")</f>
        <v/>
      </c>
      <c r="AV87" s="89"/>
      <c r="AW87" s="99" t="str">
        <f t="shared" ref="AW87:AW121" si="73">IFERROR(IF(D87=$D$140,BJ87,IF(D87=$D$145,BL87,BI87)),"Data ontbreekt!")</f>
        <v>-</v>
      </c>
      <c r="AX87" s="89"/>
      <c r="AY87" s="91">
        <f t="shared" ref="AY87:AY121" si="74">IF(D87=$D$139,0,I87*J87)</f>
        <v>0</v>
      </c>
      <c r="AZ87" s="91">
        <f t="shared" ref="AZ87:AZ121" si="75">SUMIF($O$22:$O$121,C87,$BR$22:$BR$121)
+SUMIF($R$22:$R$121,C87,$BS$22:$BS$121)
+SUMIF($U$22:$U$121,C87,$BT$22:$BT$121)
+SUMIF($X$22:$X$121,$C87,$BU$22:$BU$121)
+SUMIF($AA$22:$AA$121,C87,$BV$22:$BV$121)
+SUMIF($AD$22:$AD$121,C87,$BW$22:$BW$121)
+SUMIF($AG$22:$AG$121,C87,$BX$22:$BX$121)
+SUMIF($AJ$22:$AJ$121,C87,$BY$22:$BY$121)
+SUMIF($AM$22:$AM$121,C87,$BZ$22:$BZ$121)
+SUMIF($AP$22:$AP$121,C87,$CA$22:$CA$121)</f>
        <v>0</v>
      </c>
      <c r="BA87" s="91">
        <f t="shared" ref="BA87:BA121" si="76">AY87+AZ87</f>
        <v>0</v>
      </c>
      <c r="BB87" s="92" t="str">
        <f t="shared" ref="BB87:BB121" si="77">IF(D87=$D$145,BK87,"")</f>
        <v/>
      </c>
      <c r="BC87" s="100"/>
      <c r="BD87" s="31"/>
      <c r="BE87" s="31"/>
      <c r="BF87" s="101"/>
      <c r="BG87" s="93">
        <f t="shared" ref="BG87:BG121" si="78">IF(OR(D87=$D$139,D87=$D$153),0,BA87)</f>
        <v>0</v>
      </c>
      <c r="BH87" s="94">
        <f t="shared" ref="BH87:BH121" si="79">IFERROR(IF(D87=$D$139,0,BA87*AW87),0)</f>
        <v>0</v>
      </c>
      <c r="BI87" s="95" t="str">
        <f t="shared" ref="BI87:BI121" si="80">IF(D87=$D$140,VLOOKUP(E87,$D$157:$E$161,2,FALSE),VLOOKUP(D87,$D$139:$E$153,2,FALSE))</f>
        <v>-</v>
      </c>
      <c r="BJ87" s="95" t="e">
        <f t="shared" ref="BJ87:BJ121" si="81">IF(E87=$D$157,1.2+0.025*(60-J87),IF(E87=$D$159,1+0.02*(80-J87),VLOOKUP(E87,$D$157:$E$161,2,FALSE)))</f>
        <v>#N/A</v>
      </c>
      <c r="BK87" s="95">
        <f t="shared" ref="BK87:BK121" si="82">IFERROR(SUM($L$22:$L$121)/SUM($J$22:$J$121),0)</f>
        <v>0</v>
      </c>
      <c r="BL87" s="96">
        <f t="shared" si="43"/>
        <v>0</v>
      </c>
      <c r="BM87" s="97">
        <f t="shared" ref="BM87:BM121" si="83">IF(D87=$D$140,IF(OR(IF(AND(E87=$D$157,J87&gt;60),1,0),IF(AND(E87=$D$158,J87&lt;60),1,0),IF(AND(E87=$D$159,J87&gt;80),1,0),IF(AND(E87=$D$160,J87&lt;80),1,)),1,0),0)</f>
        <v>0</v>
      </c>
      <c r="BN87" s="97">
        <f t="shared" ref="BN87:BN121" si="84">IF(M87="!!",1,0)</f>
        <v>0</v>
      </c>
      <c r="BO87" s="97">
        <f t="shared" si="8"/>
        <v>0</v>
      </c>
      <c r="BP87" s="97">
        <f t="shared" ref="BP87:BP121" si="85">IF(AT87="!!!!",1,0)</f>
        <v>0</v>
      </c>
      <c r="BQ87" s="97">
        <f t="shared" ref="BQ87:BQ121" si="86">IF(N87="⮾",1,0)</f>
        <v>0</v>
      </c>
      <c r="BR87" s="98">
        <f>SUMIFS(AY$22:$AY$121,$O$22:$O$121,$O87,$C$22:$C$121,C87)*Q87</f>
        <v>0</v>
      </c>
      <c r="BS87" s="98">
        <f>SUMIFS($AY$22:AY$121,$R$22:$R$121,$R87,$C$22:$C$121,C87)*T87</f>
        <v>0</v>
      </c>
      <c r="BT87" s="98">
        <f>SUMIFS($AY$22:AY$121,$U$22:$U$121,$U87,$C$22:$C$121,C87)*W87</f>
        <v>0</v>
      </c>
      <c r="BU87" s="98">
        <f>SUMIFS($AY$22:AY$121,$X$22:$X$121,$X87,$C$22:$C$121,C87)*Z87</f>
        <v>0</v>
      </c>
      <c r="BV87" s="98">
        <f>SUMIFS($AY$22:AY$121,$AA$22:$AA$121,$AA87,$C$22:$C$121,C87)*AC87</f>
        <v>0</v>
      </c>
      <c r="BW87" s="98">
        <f>SUMIFS($AY$22:AY$121,$AD$22:$AD$121,$AD87,$C$22:$C$121,C87)*AF87</f>
        <v>0</v>
      </c>
      <c r="BX87" s="98">
        <f>SUMIFS($AY$22:AY$121,$AG$22:$AG$121,$AG87,$C$22:$C$121,C87)*AI87</f>
        <v>0</v>
      </c>
      <c r="BY87" s="98">
        <f>SUMIFS($AY$22:AY$121,$AJ$22:$AJ$121,$AJ87,$C$22:$C$121,C87)*AL87</f>
        <v>0</v>
      </c>
      <c r="BZ87" s="98">
        <f>SUMIFS($AY$22:AY$121,$AM$22:$AM$121,$AM87,$C$22:$C$121,C87)*AO87</f>
        <v>0</v>
      </c>
      <c r="CA87" s="98">
        <f>SUMIFS($AY$22:AY$121,$AP$22:$AP$121,$AP87,$C$22:$C$121,C87)*AR87</f>
        <v>0</v>
      </c>
      <c r="CB87" s="49"/>
      <c r="CC87" s="38"/>
      <c r="CW87" s="29"/>
    </row>
    <row r="88" spans="1:101" ht="21.9" customHeight="1" outlineLevel="1" x14ac:dyDescent="0.3">
      <c r="A88" s="15"/>
      <c r="B88" s="17"/>
      <c r="C88" s="81">
        <v>67</v>
      </c>
      <c r="D88" s="186" t="s">
        <v>71</v>
      </c>
      <c r="E88" s="187"/>
      <c r="F88" s="82" t="str">
        <f t="shared" si="53"/>
        <v/>
      </c>
      <c r="G88" s="173"/>
      <c r="H88" s="82"/>
      <c r="I88" s="188"/>
      <c r="J88" s="189"/>
      <c r="K88" s="83" t="str">
        <f t="shared" si="0"/>
        <v/>
      </c>
      <c r="L88" s="188"/>
      <c r="M88" s="82" t="str">
        <f t="shared" si="54"/>
        <v/>
      </c>
      <c r="N88" s="174" t="str">
        <f t="shared" si="55"/>
        <v/>
      </c>
      <c r="O88" s="190"/>
      <c r="P88" s="84" t="str">
        <f t="shared" si="56"/>
        <v/>
      </c>
      <c r="Q88" s="85">
        <f t="shared" si="57"/>
        <v>0</v>
      </c>
      <c r="R88" s="190"/>
      <c r="S88" s="84" t="str">
        <f t="shared" si="58"/>
        <v/>
      </c>
      <c r="T88" s="85">
        <f t="shared" si="59"/>
        <v>0</v>
      </c>
      <c r="U88" s="190"/>
      <c r="V88" s="84" t="str">
        <f t="shared" si="60"/>
        <v/>
      </c>
      <c r="W88" s="85">
        <f t="shared" si="61"/>
        <v>0</v>
      </c>
      <c r="X88" s="190"/>
      <c r="Y88" s="84" t="str">
        <f t="shared" si="62"/>
        <v/>
      </c>
      <c r="Z88" s="85">
        <f t="shared" si="63"/>
        <v>0</v>
      </c>
      <c r="AA88" s="190"/>
      <c r="AB88" s="84" t="str">
        <f t="shared" si="47"/>
        <v/>
      </c>
      <c r="AC88" s="85">
        <f t="shared" si="64"/>
        <v>0</v>
      </c>
      <c r="AD88" s="192"/>
      <c r="AE88" s="84" t="str">
        <f t="shared" si="48"/>
        <v/>
      </c>
      <c r="AF88" s="85">
        <f t="shared" si="65"/>
        <v>0</v>
      </c>
      <c r="AG88" s="192"/>
      <c r="AH88" s="84" t="str">
        <f t="shared" si="49"/>
        <v/>
      </c>
      <c r="AI88" s="85">
        <f t="shared" si="66"/>
        <v>0</v>
      </c>
      <c r="AJ88" s="192"/>
      <c r="AK88" s="84" t="str">
        <f t="shared" si="50"/>
        <v/>
      </c>
      <c r="AL88" s="85">
        <f t="shared" si="67"/>
        <v>0</v>
      </c>
      <c r="AM88" s="192"/>
      <c r="AN88" s="84" t="str">
        <f t="shared" si="51"/>
        <v/>
      </c>
      <c r="AO88" s="85">
        <f t="shared" si="68"/>
        <v>0</v>
      </c>
      <c r="AP88" s="192"/>
      <c r="AQ88" s="84" t="str">
        <f t="shared" si="52"/>
        <v/>
      </c>
      <c r="AR88" s="86">
        <f t="shared" si="69"/>
        <v>0</v>
      </c>
      <c r="AS88" s="87">
        <f t="shared" si="70"/>
        <v>0</v>
      </c>
      <c r="AT88" s="88" t="str">
        <f t="shared" si="71"/>
        <v/>
      </c>
      <c r="AU88" s="89" t="str">
        <f t="shared" si="72"/>
        <v/>
      </c>
      <c r="AV88" s="89"/>
      <c r="AW88" s="99" t="str">
        <f t="shared" si="73"/>
        <v>-</v>
      </c>
      <c r="AX88" s="89"/>
      <c r="AY88" s="91">
        <f t="shared" si="74"/>
        <v>0</v>
      </c>
      <c r="AZ88" s="91">
        <f t="shared" si="75"/>
        <v>0</v>
      </c>
      <c r="BA88" s="91">
        <f t="shared" si="76"/>
        <v>0</v>
      </c>
      <c r="BB88" s="92" t="str">
        <f t="shared" si="77"/>
        <v/>
      </c>
      <c r="BC88" s="100"/>
      <c r="BD88" s="31"/>
      <c r="BE88" s="31"/>
      <c r="BF88" s="101"/>
      <c r="BG88" s="93">
        <f t="shared" si="78"/>
        <v>0</v>
      </c>
      <c r="BH88" s="94">
        <f t="shared" si="79"/>
        <v>0</v>
      </c>
      <c r="BI88" s="95" t="str">
        <f t="shared" si="80"/>
        <v>-</v>
      </c>
      <c r="BJ88" s="95" t="e">
        <f t="shared" si="81"/>
        <v>#N/A</v>
      </c>
      <c r="BK88" s="95">
        <f t="shared" si="82"/>
        <v>0</v>
      </c>
      <c r="BL88" s="96">
        <f t="shared" si="43"/>
        <v>0</v>
      </c>
      <c r="BM88" s="97">
        <f t="shared" si="83"/>
        <v>0</v>
      </c>
      <c r="BN88" s="97">
        <f t="shared" si="84"/>
        <v>0</v>
      </c>
      <c r="BO88" s="97">
        <f t="shared" si="8"/>
        <v>0</v>
      </c>
      <c r="BP88" s="97">
        <f t="shared" si="85"/>
        <v>0</v>
      </c>
      <c r="BQ88" s="97">
        <f t="shared" si="86"/>
        <v>0</v>
      </c>
      <c r="BR88" s="98">
        <f>SUMIFS(AY$22:$AY$121,$O$22:$O$121,$O88,$C$22:$C$121,C88)*Q88</f>
        <v>0</v>
      </c>
      <c r="BS88" s="98">
        <f>SUMIFS($AY$22:AY$121,$R$22:$R$121,$R88,$C$22:$C$121,C88)*T88</f>
        <v>0</v>
      </c>
      <c r="BT88" s="98">
        <f>SUMIFS($AY$22:AY$121,$U$22:$U$121,$U88,$C$22:$C$121,C88)*W88</f>
        <v>0</v>
      </c>
      <c r="BU88" s="98">
        <f>SUMIFS($AY$22:AY$121,$X$22:$X$121,$X88,$C$22:$C$121,C88)*Z88</f>
        <v>0</v>
      </c>
      <c r="BV88" s="98">
        <f>SUMIFS($AY$22:AY$121,$AA$22:$AA$121,$AA88,$C$22:$C$121,C88)*AC88</f>
        <v>0</v>
      </c>
      <c r="BW88" s="98">
        <f>SUMIFS($AY$22:AY$121,$AD$22:$AD$121,$AD88,$C$22:$C$121,C88)*AF88</f>
        <v>0</v>
      </c>
      <c r="BX88" s="98">
        <f>SUMIFS($AY$22:AY$121,$AG$22:$AG$121,$AG88,$C$22:$C$121,C88)*AI88</f>
        <v>0</v>
      </c>
      <c r="BY88" s="98">
        <f>SUMIFS($AY$22:AY$121,$AJ$22:$AJ$121,$AJ88,$C$22:$C$121,C88)*AL88</f>
        <v>0</v>
      </c>
      <c r="BZ88" s="98">
        <f>SUMIFS($AY$22:AY$121,$AM$22:$AM$121,$AM88,$C$22:$C$121,C88)*AO88</f>
        <v>0</v>
      </c>
      <c r="CA88" s="98">
        <f>SUMIFS($AY$22:AY$121,$AP$22:$AP$121,$AP88,$C$22:$C$121,C88)*AR88</f>
        <v>0</v>
      </c>
      <c r="CB88" s="49"/>
      <c r="CW88" s="29"/>
    </row>
    <row r="89" spans="1:101" ht="21.9" customHeight="1" outlineLevel="1" x14ac:dyDescent="0.3">
      <c r="A89" s="15"/>
      <c r="B89" s="17"/>
      <c r="C89" s="81">
        <v>68</v>
      </c>
      <c r="D89" s="186" t="s">
        <v>71</v>
      </c>
      <c r="E89" s="187"/>
      <c r="F89" s="82" t="str">
        <f t="shared" si="53"/>
        <v/>
      </c>
      <c r="G89" s="173"/>
      <c r="H89" s="82"/>
      <c r="I89" s="188"/>
      <c r="J89" s="189"/>
      <c r="K89" s="83" t="str">
        <f t="shared" si="0"/>
        <v/>
      </c>
      <c r="L89" s="188"/>
      <c r="M89" s="82" t="str">
        <f t="shared" si="54"/>
        <v/>
      </c>
      <c r="N89" s="174" t="str">
        <f t="shared" si="55"/>
        <v/>
      </c>
      <c r="O89" s="190"/>
      <c r="P89" s="84" t="str">
        <f t="shared" si="56"/>
        <v/>
      </c>
      <c r="Q89" s="85">
        <f t="shared" si="57"/>
        <v>0</v>
      </c>
      <c r="R89" s="190"/>
      <c r="S89" s="84" t="str">
        <f t="shared" si="58"/>
        <v/>
      </c>
      <c r="T89" s="85">
        <f t="shared" si="59"/>
        <v>0</v>
      </c>
      <c r="U89" s="190"/>
      <c r="V89" s="84" t="str">
        <f t="shared" si="60"/>
        <v/>
      </c>
      <c r="W89" s="85">
        <f t="shared" si="61"/>
        <v>0</v>
      </c>
      <c r="X89" s="190"/>
      <c r="Y89" s="84" t="str">
        <f t="shared" si="62"/>
        <v/>
      </c>
      <c r="Z89" s="85">
        <f t="shared" si="63"/>
        <v>0</v>
      </c>
      <c r="AA89" s="190"/>
      <c r="AB89" s="84" t="str">
        <f t="shared" si="47"/>
        <v/>
      </c>
      <c r="AC89" s="85">
        <f t="shared" si="64"/>
        <v>0</v>
      </c>
      <c r="AD89" s="192"/>
      <c r="AE89" s="84" t="str">
        <f t="shared" si="48"/>
        <v/>
      </c>
      <c r="AF89" s="85">
        <f t="shared" si="65"/>
        <v>0</v>
      </c>
      <c r="AG89" s="192"/>
      <c r="AH89" s="84" t="str">
        <f t="shared" si="49"/>
        <v/>
      </c>
      <c r="AI89" s="85">
        <f t="shared" si="66"/>
        <v>0</v>
      </c>
      <c r="AJ89" s="192"/>
      <c r="AK89" s="84" t="str">
        <f t="shared" si="50"/>
        <v/>
      </c>
      <c r="AL89" s="85">
        <f t="shared" si="67"/>
        <v>0</v>
      </c>
      <c r="AM89" s="192"/>
      <c r="AN89" s="84" t="str">
        <f t="shared" si="51"/>
        <v/>
      </c>
      <c r="AO89" s="85">
        <f t="shared" si="68"/>
        <v>0</v>
      </c>
      <c r="AP89" s="192"/>
      <c r="AQ89" s="84" t="str">
        <f t="shared" si="52"/>
        <v/>
      </c>
      <c r="AR89" s="86">
        <f t="shared" si="69"/>
        <v>0</v>
      </c>
      <c r="AS89" s="87">
        <f t="shared" si="70"/>
        <v>0</v>
      </c>
      <c r="AT89" s="88" t="str">
        <f t="shared" si="71"/>
        <v/>
      </c>
      <c r="AU89" s="89" t="str">
        <f t="shared" si="72"/>
        <v/>
      </c>
      <c r="AV89" s="89"/>
      <c r="AW89" s="99" t="str">
        <f t="shared" si="73"/>
        <v>-</v>
      </c>
      <c r="AX89" s="89"/>
      <c r="AY89" s="91">
        <f t="shared" si="74"/>
        <v>0</v>
      </c>
      <c r="AZ89" s="91">
        <f t="shared" si="75"/>
        <v>0</v>
      </c>
      <c r="BA89" s="91">
        <f t="shared" si="76"/>
        <v>0</v>
      </c>
      <c r="BB89" s="92" t="str">
        <f t="shared" si="77"/>
        <v/>
      </c>
      <c r="BC89" s="100"/>
      <c r="BD89" s="31"/>
      <c r="BE89" s="31"/>
      <c r="BF89" s="101"/>
      <c r="BG89" s="93">
        <f t="shared" si="78"/>
        <v>0</v>
      </c>
      <c r="BH89" s="94">
        <f t="shared" si="79"/>
        <v>0</v>
      </c>
      <c r="BI89" s="95" t="str">
        <f t="shared" si="80"/>
        <v>-</v>
      </c>
      <c r="BJ89" s="95" t="e">
        <f t="shared" si="81"/>
        <v>#N/A</v>
      </c>
      <c r="BK89" s="95">
        <f t="shared" si="82"/>
        <v>0</v>
      </c>
      <c r="BL89" s="96">
        <f t="shared" ref="BL89:BL121" si="87">IFERROR(IF(D89=$D$145,IF(($BB89&lt;2.5),$E$167,1.55+0.75*((L89/J89)-2.5)),0),"Invoeren data")</f>
        <v>0</v>
      </c>
      <c r="BM89" s="97">
        <f t="shared" si="83"/>
        <v>0</v>
      </c>
      <c r="BN89" s="97">
        <f t="shared" si="84"/>
        <v>0</v>
      </c>
      <c r="BO89" s="97">
        <f t="shared" si="8"/>
        <v>0</v>
      </c>
      <c r="BP89" s="97">
        <f t="shared" si="85"/>
        <v>0</v>
      </c>
      <c r="BQ89" s="97">
        <f t="shared" si="86"/>
        <v>0</v>
      </c>
      <c r="BR89" s="98">
        <f>SUMIFS(AY$22:$AY$121,$O$22:$O$121,$O89,$C$22:$C$121,C89)*Q89</f>
        <v>0</v>
      </c>
      <c r="BS89" s="98">
        <f>SUMIFS($AY$22:AY$121,$R$22:$R$121,$R89,$C$22:$C$121,C89)*T89</f>
        <v>0</v>
      </c>
      <c r="BT89" s="98">
        <f>SUMIFS($AY$22:AY$121,$U$22:$U$121,$U89,$C$22:$C$121,C89)*W89</f>
        <v>0</v>
      </c>
      <c r="BU89" s="98">
        <f>SUMIFS($AY$22:AY$121,$X$22:$X$121,$X89,$C$22:$C$121,C89)*Z89</f>
        <v>0</v>
      </c>
      <c r="BV89" s="98">
        <f>SUMIFS($AY$22:AY$121,$AA$22:$AA$121,$AA89,$C$22:$C$121,C89)*AC89</f>
        <v>0</v>
      </c>
      <c r="BW89" s="98">
        <f>SUMIFS($AY$22:AY$121,$AD$22:$AD$121,$AD89,$C$22:$C$121,C89)*AF89</f>
        <v>0</v>
      </c>
      <c r="BX89" s="98">
        <f>SUMIFS($AY$22:AY$121,$AG$22:$AG$121,$AG89,$C$22:$C$121,C89)*AI89</f>
        <v>0</v>
      </c>
      <c r="BY89" s="98">
        <f>SUMIFS($AY$22:AY$121,$AJ$22:$AJ$121,$AJ89,$C$22:$C$121,C89)*AL89</f>
        <v>0</v>
      </c>
      <c r="BZ89" s="98">
        <f>SUMIFS($AY$22:AY$121,$AM$22:$AM$121,$AM89,$C$22:$C$121,C89)*AO89</f>
        <v>0</v>
      </c>
      <c r="CA89" s="98">
        <f>SUMIFS($AY$22:AY$121,$AP$22:$AP$121,$AP89,$C$22:$C$121,C89)*AR89</f>
        <v>0</v>
      </c>
      <c r="CB89" s="49"/>
      <c r="CC89" s="38"/>
      <c r="CW89" s="29"/>
    </row>
    <row r="90" spans="1:101" ht="21.9" customHeight="1" outlineLevel="1" x14ac:dyDescent="0.3">
      <c r="A90" s="15"/>
      <c r="B90" s="17"/>
      <c r="C90" s="81">
        <v>69</v>
      </c>
      <c r="D90" s="186" t="s">
        <v>71</v>
      </c>
      <c r="E90" s="187"/>
      <c r="F90" s="82" t="str">
        <f t="shared" si="53"/>
        <v/>
      </c>
      <c r="G90" s="173"/>
      <c r="H90" s="82"/>
      <c r="I90" s="188"/>
      <c r="J90" s="189"/>
      <c r="K90" s="83" t="str">
        <f t="shared" si="0"/>
        <v/>
      </c>
      <c r="L90" s="188"/>
      <c r="M90" s="82" t="str">
        <f t="shared" si="54"/>
        <v/>
      </c>
      <c r="N90" s="174" t="str">
        <f t="shared" si="55"/>
        <v/>
      </c>
      <c r="O90" s="190"/>
      <c r="P90" s="84" t="str">
        <f t="shared" si="56"/>
        <v/>
      </c>
      <c r="Q90" s="85">
        <f t="shared" si="57"/>
        <v>0</v>
      </c>
      <c r="R90" s="190"/>
      <c r="S90" s="84" t="str">
        <f t="shared" si="58"/>
        <v/>
      </c>
      <c r="T90" s="85">
        <f t="shared" si="59"/>
        <v>0</v>
      </c>
      <c r="U90" s="190"/>
      <c r="V90" s="84" t="str">
        <f t="shared" si="60"/>
        <v/>
      </c>
      <c r="W90" s="85">
        <f t="shared" si="61"/>
        <v>0</v>
      </c>
      <c r="X90" s="190"/>
      <c r="Y90" s="84" t="str">
        <f t="shared" si="62"/>
        <v/>
      </c>
      <c r="Z90" s="85">
        <f t="shared" si="63"/>
        <v>0</v>
      </c>
      <c r="AA90" s="190"/>
      <c r="AB90" s="84" t="str">
        <f t="shared" si="47"/>
        <v/>
      </c>
      <c r="AC90" s="85">
        <f t="shared" si="64"/>
        <v>0</v>
      </c>
      <c r="AD90" s="192"/>
      <c r="AE90" s="84" t="str">
        <f t="shared" si="48"/>
        <v/>
      </c>
      <c r="AF90" s="85">
        <f t="shared" si="65"/>
        <v>0</v>
      </c>
      <c r="AG90" s="192"/>
      <c r="AH90" s="84" t="str">
        <f t="shared" si="49"/>
        <v/>
      </c>
      <c r="AI90" s="85">
        <f t="shared" si="66"/>
        <v>0</v>
      </c>
      <c r="AJ90" s="192"/>
      <c r="AK90" s="84" t="str">
        <f t="shared" si="50"/>
        <v/>
      </c>
      <c r="AL90" s="85">
        <f t="shared" si="67"/>
        <v>0</v>
      </c>
      <c r="AM90" s="192"/>
      <c r="AN90" s="84" t="str">
        <f t="shared" si="51"/>
        <v/>
      </c>
      <c r="AO90" s="85">
        <f t="shared" si="68"/>
        <v>0</v>
      </c>
      <c r="AP90" s="192"/>
      <c r="AQ90" s="84" t="str">
        <f t="shared" si="52"/>
        <v/>
      </c>
      <c r="AR90" s="86">
        <f t="shared" si="69"/>
        <v>0</v>
      </c>
      <c r="AS90" s="87">
        <f t="shared" si="70"/>
        <v>0</v>
      </c>
      <c r="AT90" s="88" t="str">
        <f t="shared" si="71"/>
        <v/>
      </c>
      <c r="AU90" s="89" t="str">
        <f t="shared" si="72"/>
        <v/>
      </c>
      <c r="AV90" s="89"/>
      <c r="AW90" s="99" t="str">
        <f t="shared" si="73"/>
        <v>-</v>
      </c>
      <c r="AX90" s="89"/>
      <c r="AY90" s="91">
        <f t="shared" si="74"/>
        <v>0</v>
      </c>
      <c r="AZ90" s="91">
        <f t="shared" si="75"/>
        <v>0</v>
      </c>
      <c r="BA90" s="91">
        <f t="shared" si="76"/>
        <v>0</v>
      </c>
      <c r="BB90" s="92" t="str">
        <f t="shared" si="77"/>
        <v/>
      </c>
      <c r="BC90" s="100"/>
      <c r="BD90" s="31"/>
      <c r="BE90" s="31"/>
      <c r="BF90" s="101"/>
      <c r="BG90" s="93">
        <f t="shared" si="78"/>
        <v>0</v>
      </c>
      <c r="BH90" s="94">
        <f t="shared" si="79"/>
        <v>0</v>
      </c>
      <c r="BI90" s="95" t="str">
        <f t="shared" si="80"/>
        <v>-</v>
      </c>
      <c r="BJ90" s="95" t="e">
        <f t="shared" si="81"/>
        <v>#N/A</v>
      </c>
      <c r="BK90" s="95">
        <f t="shared" si="82"/>
        <v>0</v>
      </c>
      <c r="BL90" s="96">
        <f t="shared" si="87"/>
        <v>0</v>
      </c>
      <c r="BM90" s="97">
        <f t="shared" si="83"/>
        <v>0</v>
      </c>
      <c r="BN90" s="97">
        <f t="shared" si="84"/>
        <v>0</v>
      </c>
      <c r="BO90" s="97">
        <f t="shared" si="8"/>
        <v>0</v>
      </c>
      <c r="BP90" s="97">
        <f t="shared" si="85"/>
        <v>0</v>
      </c>
      <c r="BQ90" s="97">
        <f t="shared" si="86"/>
        <v>0</v>
      </c>
      <c r="BR90" s="98">
        <f>SUMIFS(AY$22:$AY$121,$O$22:$O$121,$O90,$C$22:$C$121,C90)*Q90</f>
        <v>0</v>
      </c>
      <c r="BS90" s="98">
        <f>SUMIFS($AY$22:AY$121,$R$22:$R$121,$R90,$C$22:$C$121,C90)*T90</f>
        <v>0</v>
      </c>
      <c r="BT90" s="98">
        <f>SUMIFS($AY$22:AY$121,$U$22:$U$121,$U90,$C$22:$C$121,C90)*W90</f>
        <v>0</v>
      </c>
      <c r="BU90" s="98">
        <f>SUMIFS($AY$22:AY$121,$X$22:$X$121,$X90,$C$22:$C$121,C90)*Z90</f>
        <v>0</v>
      </c>
      <c r="BV90" s="98">
        <f>SUMIFS($AY$22:AY$121,$AA$22:$AA$121,$AA90,$C$22:$C$121,C90)*AC90</f>
        <v>0</v>
      </c>
      <c r="BW90" s="98">
        <f>SUMIFS($AY$22:AY$121,$AD$22:$AD$121,$AD90,$C$22:$C$121,C90)*AF90</f>
        <v>0</v>
      </c>
      <c r="BX90" s="98">
        <f>SUMIFS($AY$22:AY$121,$AG$22:$AG$121,$AG90,$C$22:$C$121,C90)*AI90</f>
        <v>0</v>
      </c>
      <c r="BY90" s="98">
        <f>SUMIFS($AY$22:AY$121,$AJ$22:$AJ$121,$AJ90,$C$22:$C$121,C90)*AL90</f>
        <v>0</v>
      </c>
      <c r="BZ90" s="98">
        <f>SUMIFS($AY$22:AY$121,$AM$22:$AM$121,$AM90,$C$22:$C$121,C90)*AO90</f>
        <v>0</v>
      </c>
      <c r="CA90" s="98">
        <f>SUMIFS($AY$22:AY$121,$AP$22:$AP$121,$AP90,$C$22:$C$121,C90)*AR90</f>
        <v>0</v>
      </c>
      <c r="CB90" s="49"/>
      <c r="CC90" s="38"/>
      <c r="CW90" s="29"/>
    </row>
    <row r="91" spans="1:101" ht="21.9" customHeight="1" outlineLevel="1" x14ac:dyDescent="0.3">
      <c r="A91" s="15"/>
      <c r="B91" s="17"/>
      <c r="C91" s="81">
        <v>70</v>
      </c>
      <c r="D91" s="186" t="s">
        <v>71</v>
      </c>
      <c r="E91" s="187"/>
      <c r="F91" s="82" t="str">
        <f t="shared" si="53"/>
        <v/>
      </c>
      <c r="G91" s="173"/>
      <c r="H91" s="82"/>
      <c r="I91" s="188"/>
      <c r="J91" s="189"/>
      <c r="K91" s="83" t="str">
        <f t="shared" si="0"/>
        <v/>
      </c>
      <c r="L91" s="188"/>
      <c r="M91" s="82" t="str">
        <f t="shared" si="54"/>
        <v/>
      </c>
      <c r="N91" s="174" t="str">
        <f t="shared" si="55"/>
        <v/>
      </c>
      <c r="O91" s="190"/>
      <c r="P91" s="84" t="str">
        <f t="shared" si="56"/>
        <v/>
      </c>
      <c r="Q91" s="85">
        <f t="shared" si="57"/>
        <v>0</v>
      </c>
      <c r="R91" s="190"/>
      <c r="S91" s="84" t="str">
        <f t="shared" si="58"/>
        <v/>
      </c>
      <c r="T91" s="85">
        <f t="shared" si="59"/>
        <v>0</v>
      </c>
      <c r="U91" s="190"/>
      <c r="V91" s="84" t="str">
        <f t="shared" si="60"/>
        <v/>
      </c>
      <c r="W91" s="85">
        <f t="shared" si="61"/>
        <v>0</v>
      </c>
      <c r="X91" s="190"/>
      <c r="Y91" s="84" t="str">
        <f t="shared" si="62"/>
        <v/>
      </c>
      <c r="Z91" s="85">
        <f t="shared" si="63"/>
        <v>0</v>
      </c>
      <c r="AA91" s="190"/>
      <c r="AB91" s="84" t="str">
        <f t="shared" si="47"/>
        <v/>
      </c>
      <c r="AC91" s="85">
        <f t="shared" si="64"/>
        <v>0</v>
      </c>
      <c r="AD91" s="192"/>
      <c r="AE91" s="84" t="str">
        <f t="shared" si="48"/>
        <v/>
      </c>
      <c r="AF91" s="85">
        <f t="shared" si="65"/>
        <v>0</v>
      </c>
      <c r="AG91" s="192"/>
      <c r="AH91" s="84" t="str">
        <f t="shared" si="49"/>
        <v/>
      </c>
      <c r="AI91" s="85">
        <f t="shared" si="66"/>
        <v>0</v>
      </c>
      <c r="AJ91" s="192"/>
      <c r="AK91" s="84" t="str">
        <f t="shared" si="50"/>
        <v/>
      </c>
      <c r="AL91" s="85">
        <f t="shared" si="67"/>
        <v>0</v>
      </c>
      <c r="AM91" s="192"/>
      <c r="AN91" s="84" t="str">
        <f t="shared" si="51"/>
        <v/>
      </c>
      <c r="AO91" s="85">
        <f t="shared" si="68"/>
        <v>0</v>
      </c>
      <c r="AP91" s="192"/>
      <c r="AQ91" s="84" t="str">
        <f t="shared" si="52"/>
        <v/>
      </c>
      <c r="AR91" s="86">
        <f t="shared" si="69"/>
        <v>0</v>
      </c>
      <c r="AS91" s="87">
        <f t="shared" si="70"/>
        <v>0</v>
      </c>
      <c r="AT91" s="88" t="str">
        <f t="shared" si="71"/>
        <v/>
      </c>
      <c r="AU91" s="89" t="str">
        <f t="shared" si="72"/>
        <v/>
      </c>
      <c r="AV91" s="89"/>
      <c r="AW91" s="99" t="str">
        <f t="shared" si="73"/>
        <v>-</v>
      </c>
      <c r="AX91" s="89"/>
      <c r="AY91" s="91">
        <f t="shared" si="74"/>
        <v>0</v>
      </c>
      <c r="AZ91" s="91">
        <f t="shared" si="75"/>
        <v>0</v>
      </c>
      <c r="BA91" s="91">
        <f t="shared" si="76"/>
        <v>0</v>
      </c>
      <c r="BB91" s="92" t="str">
        <f t="shared" si="77"/>
        <v/>
      </c>
      <c r="BC91" s="100"/>
      <c r="BD91" s="31"/>
      <c r="BE91" s="31"/>
      <c r="BF91" s="101"/>
      <c r="BG91" s="93">
        <f t="shared" si="78"/>
        <v>0</v>
      </c>
      <c r="BH91" s="94">
        <f t="shared" si="79"/>
        <v>0</v>
      </c>
      <c r="BI91" s="95" t="str">
        <f t="shared" si="80"/>
        <v>-</v>
      </c>
      <c r="BJ91" s="95" t="e">
        <f t="shared" si="81"/>
        <v>#N/A</v>
      </c>
      <c r="BK91" s="95">
        <f t="shared" si="82"/>
        <v>0</v>
      </c>
      <c r="BL91" s="96">
        <f t="shared" si="87"/>
        <v>0</v>
      </c>
      <c r="BM91" s="97">
        <f t="shared" si="83"/>
        <v>0</v>
      </c>
      <c r="BN91" s="97">
        <f t="shared" si="84"/>
        <v>0</v>
      </c>
      <c r="BO91" s="97">
        <f t="shared" si="8"/>
        <v>0</v>
      </c>
      <c r="BP91" s="97">
        <f t="shared" si="85"/>
        <v>0</v>
      </c>
      <c r="BQ91" s="97">
        <f t="shared" si="86"/>
        <v>0</v>
      </c>
      <c r="BR91" s="98">
        <f>SUMIFS(AY$22:$AY$121,$O$22:$O$121,$O91,$C$22:$C$121,C91)*Q91</f>
        <v>0</v>
      </c>
      <c r="BS91" s="98">
        <f>SUMIFS($AY$22:AY$121,$R$22:$R$121,$R91,$C$22:$C$121,C91)*T91</f>
        <v>0</v>
      </c>
      <c r="BT91" s="98">
        <f>SUMIFS($AY$22:AY$121,$U$22:$U$121,$U91,$C$22:$C$121,C91)*W91</f>
        <v>0</v>
      </c>
      <c r="BU91" s="98">
        <f>SUMIFS($AY$22:AY$121,$X$22:$X$121,$X91,$C$22:$C$121,C91)*Z91</f>
        <v>0</v>
      </c>
      <c r="BV91" s="98">
        <f>SUMIFS($AY$22:AY$121,$AA$22:$AA$121,$AA91,$C$22:$C$121,C91)*AC91</f>
        <v>0</v>
      </c>
      <c r="BW91" s="98">
        <f>SUMIFS($AY$22:AY$121,$AD$22:$AD$121,$AD91,$C$22:$C$121,C91)*AF91</f>
        <v>0</v>
      </c>
      <c r="BX91" s="98">
        <f>SUMIFS($AY$22:AY$121,$AG$22:$AG$121,$AG91,$C$22:$C$121,C91)*AI91</f>
        <v>0</v>
      </c>
      <c r="BY91" s="98">
        <f>SUMIFS($AY$22:AY$121,$AJ$22:$AJ$121,$AJ91,$C$22:$C$121,C91)*AL91</f>
        <v>0</v>
      </c>
      <c r="BZ91" s="98">
        <f>SUMIFS($AY$22:AY$121,$AM$22:$AM$121,$AM91,$C$22:$C$121,C91)*AO91</f>
        <v>0</v>
      </c>
      <c r="CA91" s="98">
        <f>SUMIFS($AY$22:AY$121,$AP$22:$AP$121,$AP91,$C$22:$C$121,C91)*AR91</f>
        <v>0</v>
      </c>
      <c r="CB91" s="49"/>
      <c r="CW91" s="29"/>
    </row>
    <row r="92" spans="1:101" ht="21.9" customHeight="1" outlineLevel="1" x14ac:dyDescent="0.3">
      <c r="A92" s="15"/>
      <c r="B92" s="17"/>
      <c r="C92" s="81">
        <v>71</v>
      </c>
      <c r="D92" s="186" t="s">
        <v>71</v>
      </c>
      <c r="E92" s="187"/>
      <c r="F92" s="82" t="str">
        <f t="shared" si="53"/>
        <v/>
      </c>
      <c r="G92" s="173"/>
      <c r="H92" s="82"/>
      <c r="I92" s="188"/>
      <c r="J92" s="189"/>
      <c r="K92" s="83" t="str">
        <f t="shared" si="0"/>
        <v/>
      </c>
      <c r="L92" s="188"/>
      <c r="M92" s="82" t="str">
        <f t="shared" si="54"/>
        <v/>
      </c>
      <c r="N92" s="174" t="str">
        <f t="shared" si="55"/>
        <v/>
      </c>
      <c r="O92" s="190"/>
      <c r="P92" s="84" t="str">
        <f t="shared" si="56"/>
        <v/>
      </c>
      <c r="Q92" s="85">
        <f t="shared" si="57"/>
        <v>0</v>
      </c>
      <c r="R92" s="190"/>
      <c r="S92" s="84" t="str">
        <f t="shared" si="58"/>
        <v/>
      </c>
      <c r="T92" s="85">
        <f t="shared" si="59"/>
        <v>0</v>
      </c>
      <c r="U92" s="190"/>
      <c r="V92" s="84" t="str">
        <f t="shared" si="60"/>
        <v/>
      </c>
      <c r="W92" s="85">
        <f t="shared" si="61"/>
        <v>0</v>
      </c>
      <c r="X92" s="190"/>
      <c r="Y92" s="84" t="str">
        <f t="shared" si="62"/>
        <v/>
      </c>
      <c r="Z92" s="85">
        <f t="shared" si="63"/>
        <v>0</v>
      </c>
      <c r="AA92" s="190"/>
      <c r="AB92" s="84" t="str">
        <f t="shared" si="47"/>
        <v/>
      </c>
      <c r="AC92" s="85">
        <f t="shared" si="64"/>
        <v>0</v>
      </c>
      <c r="AD92" s="192"/>
      <c r="AE92" s="84" t="str">
        <f t="shared" si="48"/>
        <v/>
      </c>
      <c r="AF92" s="85">
        <f t="shared" si="65"/>
        <v>0</v>
      </c>
      <c r="AG92" s="192"/>
      <c r="AH92" s="84" t="str">
        <f t="shared" si="49"/>
        <v/>
      </c>
      <c r="AI92" s="85">
        <f t="shared" si="66"/>
        <v>0</v>
      </c>
      <c r="AJ92" s="192"/>
      <c r="AK92" s="84" t="str">
        <f t="shared" si="50"/>
        <v/>
      </c>
      <c r="AL92" s="85">
        <f t="shared" si="67"/>
        <v>0</v>
      </c>
      <c r="AM92" s="192"/>
      <c r="AN92" s="84" t="str">
        <f t="shared" si="51"/>
        <v/>
      </c>
      <c r="AO92" s="85">
        <f t="shared" si="68"/>
        <v>0</v>
      </c>
      <c r="AP92" s="192"/>
      <c r="AQ92" s="84" t="str">
        <f t="shared" si="52"/>
        <v/>
      </c>
      <c r="AR92" s="86">
        <f t="shared" si="69"/>
        <v>0</v>
      </c>
      <c r="AS92" s="87">
        <f t="shared" si="70"/>
        <v>0</v>
      </c>
      <c r="AT92" s="88" t="str">
        <f t="shared" si="71"/>
        <v/>
      </c>
      <c r="AU92" s="89" t="str">
        <f t="shared" si="72"/>
        <v/>
      </c>
      <c r="AV92" s="89"/>
      <c r="AW92" s="99" t="str">
        <f t="shared" si="73"/>
        <v>-</v>
      </c>
      <c r="AX92" s="89"/>
      <c r="AY92" s="91">
        <f t="shared" si="74"/>
        <v>0</v>
      </c>
      <c r="AZ92" s="91">
        <f t="shared" si="75"/>
        <v>0</v>
      </c>
      <c r="BA92" s="91">
        <f t="shared" si="76"/>
        <v>0</v>
      </c>
      <c r="BB92" s="92" t="str">
        <f t="shared" si="77"/>
        <v/>
      </c>
      <c r="BC92" s="100"/>
      <c r="BD92" s="31"/>
      <c r="BE92" s="31"/>
      <c r="BF92" s="101"/>
      <c r="BG92" s="93">
        <f t="shared" si="78"/>
        <v>0</v>
      </c>
      <c r="BH92" s="94">
        <f t="shared" si="79"/>
        <v>0</v>
      </c>
      <c r="BI92" s="95" t="str">
        <f t="shared" si="80"/>
        <v>-</v>
      </c>
      <c r="BJ92" s="95" t="e">
        <f t="shared" si="81"/>
        <v>#N/A</v>
      </c>
      <c r="BK92" s="95">
        <f t="shared" si="82"/>
        <v>0</v>
      </c>
      <c r="BL92" s="96">
        <f t="shared" si="87"/>
        <v>0</v>
      </c>
      <c r="BM92" s="97">
        <f t="shared" si="83"/>
        <v>0</v>
      </c>
      <c r="BN92" s="97">
        <f t="shared" si="84"/>
        <v>0</v>
      </c>
      <c r="BO92" s="97">
        <f t="shared" si="8"/>
        <v>0</v>
      </c>
      <c r="BP92" s="97">
        <f t="shared" si="85"/>
        <v>0</v>
      </c>
      <c r="BQ92" s="97">
        <f t="shared" si="86"/>
        <v>0</v>
      </c>
      <c r="BR92" s="98">
        <f>SUMIFS(AY$22:$AY$121,$O$22:$O$121,$O92,$C$22:$C$121,C92)*Q92</f>
        <v>0</v>
      </c>
      <c r="BS92" s="98">
        <f>SUMIFS($AY$22:AY$121,$R$22:$R$121,$R92,$C$22:$C$121,C92)*T92</f>
        <v>0</v>
      </c>
      <c r="BT92" s="98">
        <f>SUMIFS($AY$22:AY$121,$U$22:$U$121,$U92,$C$22:$C$121,C92)*W92</f>
        <v>0</v>
      </c>
      <c r="BU92" s="98">
        <f>SUMIFS($AY$22:AY$121,$X$22:$X$121,$X92,$C$22:$C$121,C92)*Z92</f>
        <v>0</v>
      </c>
      <c r="BV92" s="98">
        <f>SUMIFS($AY$22:AY$121,$AA$22:$AA$121,$AA92,$C$22:$C$121,C92)*AC92</f>
        <v>0</v>
      </c>
      <c r="BW92" s="98">
        <f>SUMIFS($AY$22:AY$121,$AD$22:$AD$121,$AD92,$C$22:$C$121,C92)*AF92</f>
        <v>0</v>
      </c>
      <c r="BX92" s="98">
        <f>SUMIFS($AY$22:AY$121,$AG$22:$AG$121,$AG92,$C$22:$C$121,C92)*AI92</f>
        <v>0</v>
      </c>
      <c r="BY92" s="98">
        <f>SUMIFS($AY$22:AY$121,$AJ$22:$AJ$121,$AJ92,$C$22:$C$121,C92)*AL92</f>
        <v>0</v>
      </c>
      <c r="BZ92" s="98">
        <f>SUMIFS($AY$22:AY$121,$AM$22:$AM$121,$AM92,$C$22:$C$121,C92)*AO92</f>
        <v>0</v>
      </c>
      <c r="CA92" s="98">
        <f>SUMIFS($AY$22:AY$121,$AP$22:$AP$121,$AP92,$C$22:$C$121,C92)*AR92</f>
        <v>0</v>
      </c>
      <c r="CB92" s="49"/>
      <c r="CC92" s="38"/>
      <c r="CW92" s="29"/>
    </row>
    <row r="93" spans="1:101" ht="21.9" customHeight="1" outlineLevel="1" x14ac:dyDescent="0.3">
      <c r="A93" s="15"/>
      <c r="B93" s="17"/>
      <c r="C93" s="81">
        <v>72</v>
      </c>
      <c r="D93" s="186" t="s">
        <v>71</v>
      </c>
      <c r="E93" s="187"/>
      <c r="F93" s="82" t="str">
        <f t="shared" si="53"/>
        <v/>
      </c>
      <c r="G93" s="173"/>
      <c r="H93" s="82"/>
      <c r="I93" s="188"/>
      <c r="J93" s="189"/>
      <c r="K93" s="83" t="str">
        <f t="shared" si="0"/>
        <v/>
      </c>
      <c r="L93" s="188"/>
      <c r="M93" s="82" t="str">
        <f t="shared" si="54"/>
        <v/>
      </c>
      <c r="N93" s="174" t="str">
        <f t="shared" si="55"/>
        <v/>
      </c>
      <c r="O93" s="190"/>
      <c r="P93" s="84" t="str">
        <f t="shared" si="56"/>
        <v/>
      </c>
      <c r="Q93" s="85">
        <f t="shared" si="57"/>
        <v>0</v>
      </c>
      <c r="R93" s="190"/>
      <c r="S93" s="84" t="str">
        <f t="shared" si="58"/>
        <v/>
      </c>
      <c r="T93" s="85">
        <f t="shared" si="59"/>
        <v>0</v>
      </c>
      <c r="U93" s="190"/>
      <c r="V93" s="84" t="str">
        <f t="shared" si="60"/>
        <v/>
      </c>
      <c r="W93" s="85">
        <f t="shared" si="61"/>
        <v>0</v>
      </c>
      <c r="X93" s="190"/>
      <c r="Y93" s="84" t="str">
        <f t="shared" si="62"/>
        <v/>
      </c>
      <c r="Z93" s="85">
        <f t="shared" si="63"/>
        <v>0</v>
      </c>
      <c r="AA93" s="190"/>
      <c r="AB93" s="84" t="str">
        <f t="shared" si="47"/>
        <v/>
      </c>
      <c r="AC93" s="85">
        <f t="shared" si="64"/>
        <v>0</v>
      </c>
      <c r="AD93" s="192"/>
      <c r="AE93" s="84" t="str">
        <f t="shared" si="48"/>
        <v/>
      </c>
      <c r="AF93" s="85">
        <f t="shared" si="65"/>
        <v>0</v>
      </c>
      <c r="AG93" s="192"/>
      <c r="AH93" s="84" t="str">
        <f t="shared" si="49"/>
        <v/>
      </c>
      <c r="AI93" s="85">
        <f t="shared" si="66"/>
        <v>0</v>
      </c>
      <c r="AJ93" s="192"/>
      <c r="AK93" s="84" t="str">
        <f t="shared" si="50"/>
        <v/>
      </c>
      <c r="AL93" s="85">
        <f t="shared" si="67"/>
        <v>0</v>
      </c>
      <c r="AM93" s="192"/>
      <c r="AN93" s="84" t="str">
        <f t="shared" si="51"/>
        <v/>
      </c>
      <c r="AO93" s="85">
        <f t="shared" si="68"/>
        <v>0</v>
      </c>
      <c r="AP93" s="192"/>
      <c r="AQ93" s="84" t="str">
        <f t="shared" si="52"/>
        <v/>
      </c>
      <c r="AR93" s="86">
        <f t="shared" si="69"/>
        <v>0</v>
      </c>
      <c r="AS93" s="87">
        <f t="shared" si="70"/>
        <v>0</v>
      </c>
      <c r="AT93" s="88" t="str">
        <f t="shared" si="71"/>
        <v/>
      </c>
      <c r="AU93" s="89" t="str">
        <f t="shared" si="72"/>
        <v/>
      </c>
      <c r="AV93" s="89"/>
      <c r="AW93" s="99" t="str">
        <f t="shared" si="73"/>
        <v>-</v>
      </c>
      <c r="AX93" s="89"/>
      <c r="AY93" s="91">
        <f t="shared" si="74"/>
        <v>0</v>
      </c>
      <c r="AZ93" s="91">
        <f t="shared" si="75"/>
        <v>0</v>
      </c>
      <c r="BA93" s="91">
        <f t="shared" si="76"/>
        <v>0</v>
      </c>
      <c r="BB93" s="92" t="str">
        <f t="shared" si="77"/>
        <v/>
      </c>
      <c r="BC93" s="100"/>
      <c r="BD93" s="31"/>
      <c r="BE93" s="31"/>
      <c r="BF93" s="101"/>
      <c r="BG93" s="93">
        <f t="shared" si="78"/>
        <v>0</v>
      </c>
      <c r="BH93" s="94">
        <f t="shared" si="79"/>
        <v>0</v>
      </c>
      <c r="BI93" s="95" t="str">
        <f t="shared" si="80"/>
        <v>-</v>
      </c>
      <c r="BJ93" s="95" t="e">
        <f t="shared" si="81"/>
        <v>#N/A</v>
      </c>
      <c r="BK93" s="95">
        <f t="shared" si="82"/>
        <v>0</v>
      </c>
      <c r="BL93" s="96">
        <f t="shared" si="87"/>
        <v>0</v>
      </c>
      <c r="BM93" s="97">
        <f t="shared" si="83"/>
        <v>0</v>
      </c>
      <c r="BN93" s="97">
        <f t="shared" si="84"/>
        <v>0</v>
      </c>
      <c r="BO93" s="97">
        <f t="shared" si="8"/>
        <v>0</v>
      </c>
      <c r="BP93" s="97">
        <f t="shared" si="85"/>
        <v>0</v>
      </c>
      <c r="BQ93" s="97">
        <f t="shared" si="86"/>
        <v>0</v>
      </c>
      <c r="BR93" s="98">
        <f>SUMIFS(AY$22:$AY$121,$O$22:$O$121,$O93,$C$22:$C$121,C93)*Q93</f>
        <v>0</v>
      </c>
      <c r="BS93" s="98">
        <f>SUMIFS($AY$22:AY$121,$R$22:$R$121,$R93,$C$22:$C$121,C93)*T93</f>
        <v>0</v>
      </c>
      <c r="BT93" s="98">
        <f>SUMIFS($AY$22:AY$121,$U$22:$U$121,$U93,$C$22:$C$121,C93)*W93</f>
        <v>0</v>
      </c>
      <c r="BU93" s="98">
        <f>SUMIFS($AY$22:AY$121,$X$22:$X$121,$X93,$C$22:$C$121,C93)*Z93</f>
        <v>0</v>
      </c>
      <c r="BV93" s="98">
        <f>SUMIFS($AY$22:AY$121,$AA$22:$AA$121,$AA93,$C$22:$C$121,C93)*AC93</f>
        <v>0</v>
      </c>
      <c r="BW93" s="98">
        <f>SUMIFS($AY$22:AY$121,$AD$22:$AD$121,$AD93,$C$22:$C$121,C93)*AF93</f>
        <v>0</v>
      </c>
      <c r="BX93" s="98">
        <f>SUMIFS($AY$22:AY$121,$AG$22:$AG$121,$AG93,$C$22:$C$121,C93)*AI93</f>
        <v>0</v>
      </c>
      <c r="BY93" s="98">
        <f>SUMIFS($AY$22:AY$121,$AJ$22:$AJ$121,$AJ93,$C$22:$C$121,C93)*AL93</f>
        <v>0</v>
      </c>
      <c r="BZ93" s="98">
        <f>SUMIFS($AY$22:AY$121,$AM$22:$AM$121,$AM93,$C$22:$C$121,C93)*AO93</f>
        <v>0</v>
      </c>
      <c r="CA93" s="98">
        <f>SUMIFS($AY$22:AY$121,$AP$22:$AP$121,$AP93,$C$22:$C$121,C93)*AR93</f>
        <v>0</v>
      </c>
      <c r="CB93" s="49"/>
      <c r="CC93" s="38"/>
      <c r="CW93" s="29"/>
    </row>
    <row r="94" spans="1:101" ht="21.9" customHeight="1" outlineLevel="1" x14ac:dyDescent="0.3">
      <c r="A94" s="15"/>
      <c r="B94" s="17"/>
      <c r="C94" s="81">
        <v>73</v>
      </c>
      <c r="D94" s="186" t="s">
        <v>71</v>
      </c>
      <c r="E94" s="187"/>
      <c r="F94" s="82" t="str">
        <f t="shared" si="53"/>
        <v/>
      </c>
      <c r="G94" s="173"/>
      <c r="H94" s="82"/>
      <c r="I94" s="188"/>
      <c r="J94" s="189"/>
      <c r="K94" s="83" t="str">
        <f t="shared" si="0"/>
        <v/>
      </c>
      <c r="L94" s="188"/>
      <c r="M94" s="82" t="str">
        <f t="shared" si="54"/>
        <v/>
      </c>
      <c r="N94" s="174" t="str">
        <f t="shared" si="55"/>
        <v/>
      </c>
      <c r="O94" s="190"/>
      <c r="P94" s="84" t="str">
        <f t="shared" si="56"/>
        <v/>
      </c>
      <c r="Q94" s="85">
        <f t="shared" si="57"/>
        <v>0</v>
      </c>
      <c r="R94" s="190"/>
      <c r="S94" s="84" t="str">
        <f t="shared" si="58"/>
        <v/>
      </c>
      <c r="T94" s="85">
        <f t="shared" si="59"/>
        <v>0</v>
      </c>
      <c r="U94" s="190"/>
      <c r="V94" s="84" t="str">
        <f t="shared" si="60"/>
        <v/>
      </c>
      <c r="W94" s="85">
        <f t="shared" si="61"/>
        <v>0</v>
      </c>
      <c r="X94" s="190"/>
      <c r="Y94" s="84" t="str">
        <f t="shared" si="62"/>
        <v/>
      </c>
      <c r="Z94" s="85">
        <f t="shared" si="63"/>
        <v>0</v>
      </c>
      <c r="AA94" s="190"/>
      <c r="AB94" s="84" t="str">
        <f t="shared" si="47"/>
        <v/>
      </c>
      <c r="AC94" s="85">
        <f t="shared" si="64"/>
        <v>0</v>
      </c>
      <c r="AD94" s="192"/>
      <c r="AE94" s="84" t="str">
        <f t="shared" si="48"/>
        <v/>
      </c>
      <c r="AF94" s="85">
        <f t="shared" si="65"/>
        <v>0</v>
      </c>
      <c r="AG94" s="192"/>
      <c r="AH94" s="84" t="str">
        <f t="shared" si="49"/>
        <v/>
      </c>
      <c r="AI94" s="85">
        <f t="shared" si="66"/>
        <v>0</v>
      </c>
      <c r="AJ94" s="192"/>
      <c r="AK94" s="84" t="str">
        <f t="shared" si="50"/>
        <v/>
      </c>
      <c r="AL94" s="85">
        <f t="shared" si="67"/>
        <v>0</v>
      </c>
      <c r="AM94" s="192"/>
      <c r="AN94" s="84" t="str">
        <f t="shared" si="51"/>
        <v/>
      </c>
      <c r="AO94" s="85">
        <f t="shared" si="68"/>
        <v>0</v>
      </c>
      <c r="AP94" s="192"/>
      <c r="AQ94" s="84" t="str">
        <f t="shared" si="52"/>
        <v/>
      </c>
      <c r="AR94" s="86">
        <f t="shared" si="69"/>
        <v>0</v>
      </c>
      <c r="AS94" s="87">
        <f t="shared" si="70"/>
        <v>0</v>
      </c>
      <c r="AT94" s="88" t="str">
        <f t="shared" si="71"/>
        <v/>
      </c>
      <c r="AU94" s="89" t="str">
        <f t="shared" si="72"/>
        <v/>
      </c>
      <c r="AV94" s="89"/>
      <c r="AW94" s="99" t="str">
        <f t="shared" si="73"/>
        <v>-</v>
      </c>
      <c r="AX94" s="89"/>
      <c r="AY94" s="91">
        <f t="shared" si="74"/>
        <v>0</v>
      </c>
      <c r="AZ94" s="91">
        <f t="shared" si="75"/>
        <v>0</v>
      </c>
      <c r="BA94" s="91">
        <f t="shared" si="76"/>
        <v>0</v>
      </c>
      <c r="BB94" s="92" t="str">
        <f t="shared" si="77"/>
        <v/>
      </c>
      <c r="BC94" s="100"/>
      <c r="BD94" s="31"/>
      <c r="BE94" s="31"/>
      <c r="BF94" s="101"/>
      <c r="BG94" s="93">
        <f t="shared" si="78"/>
        <v>0</v>
      </c>
      <c r="BH94" s="94">
        <f t="shared" si="79"/>
        <v>0</v>
      </c>
      <c r="BI94" s="95" t="str">
        <f t="shared" si="80"/>
        <v>-</v>
      </c>
      <c r="BJ94" s="95" t="e">
        <f t="shared" si="81"/>
        <v>#N/A</v>
      </c>
      <c r="BK94" s="95">
        <f t="shared" si="82"/>
        <v>0</v>
      </c>
      <c r="BL94" s="96">
        <f t="shared" si="87"/>
        <v>0</v>
      </c>
      <c r="BM94" s="97">
        <f t="shared" si="83"/>
        <v>0</v>
      </c>
      <c r="BN94" s="97">
        <f t="shared" si="84"/>
        <v>0</v>
      </c>
      <c r="BO94" s="97">
        <f t="shared" si="8"/>
        <v>0</v>
      </c>
      <c r="BP94" s="97">
        <f t="shared" si="85"/>
        <v>0</v>
      </c>
      <c r="BQ94" s="97">
        <f t="shared" si="86"/>
        <v>0</v>
      </c>
      <c r="BR94" s="98">
        <f>SUMIFS(AY$22:$AY$121,$O$22:$O$121,$O94,$C$22:$C$121,C94)*Q94</f>
        <v>0</v>
      </c>
      <c r="BS94" s="98">
        <f>SUMIFS($AY$22:AY$121,$R$22:$R$121,$R94,$C$22:$C$121,C94)*T94</f>
        <v>0</v>
      </c>
      <c r="BT94" s="98">
        <f>SUMIFS($AY$22:AY$121,$U$22:$U$121,$U94,$C$22:$C$121,C94)*W94</f>
        <v>0</v>
      </c>
      <c r="BU94" s="98">
        <f>SUMIFS($AY$22:AY$121,$X$22:$X$121,$X94,$C$22:$C$121,C94)*Z94</f>
        <v>0</v>
      </c>
      <c r="BV94" s="98">
        <f>SUMIFS($AY$22:AY$121,$AA$22:$AA$121,$AA94,$C$22:$C$121,C94)*AC94</f>
        <v>0</v>
      </c>
      <c r="BW94" s="98">
        <f>SUMIFS($AY$22:AY$121,$AD$22:$AD$121,$AD94,$C$22:$C$121,C94)*AF94</f>
        <v>0</v>
      </c>
      <c r="BX94" s="98">
        <f>SUMIFS($AY$22:AY$121,$AG$22:$AG$121,$AG94,$C$22:$C$121,C94)*AI94</f>
        <v>0</v>
      </c>
      <c r="BY94" s="98">
        <f>SUMIFS($AY$22:AY$121,$AJ$22:$AJ$121,$AJ94,$C$22:$C$121,C94)*AL94</f>
        <v>0</v>
      </c>
      <c r="BZ94" s="98">
        <f>SUMIFS($AY$22:AY$121,$AM$22:$AM$121,$AM94,$C$22:$C$121,C94)*AO94</f>
        <v>0</v>
      </c>
      <c r="CA94" s="98">
        <f>SUMIFS($AY$22:AY$121,$AP$22:$AP$121,$AP94,$C$22:$C$121,C94)*AR94</f>
        <v>0</v>
      </c>
      <c r="CB94" s="49"/>
      <c r="CW94" s="29"/>
    </row>
    <row r="95" spans="1:101" ht="21.9" customHeight="1" outlineLevel="1" x14ac:dyDescent="0.3">
      <c r="A95" s="15"/>
      <c r="B95" s="17"/>
      <c r="C95" s="81">
        <v>74</v>
      </c>
      <c r="D95" s="186" t="s">
        <v>71</v>
      </c>
      <c r="E95" s="187"/>
      <c r="F95" s="82" t="str">
        <f t="shared" si="53"/>
        <v/>
      </c>
      <c r="G95" s="173"/>
      <c r="H95" s="82"/>
      <c r="I95" s="188"/>
      <c r="J95" s="189"/>
      <c r="K95" s="83" t="str">
        <f t="shared" si="0"/>
        <v/>
      </c>
      <c r="L95" s="188"/>
      <c r="M95" s="82" t="str">
        <f t="shared" si="54"/>
        <v/>
      </c>
      <c r="N95" s="174" t="str">
        <f t="shared" si="55"/>
        <v/>
      </c>
      <c r="O95" s="190"/>
      <c r="P95" s="84" t="str">
        <f t="shared" si="56"/>
        <v/>
      </c>
      <c r="Q95" s="85">
        <f t="shared" si="57"/>
        <v>0</v>
      </c>
      <c r="R95" s="190"/>
      <c r="S95" s="84" t="str">
        <f t="shared" si="58"/>
        <v/>
      </c>
      <c r="T95" s="85">
        <f t="shared" si="59"/>
        <v>0</v>
      </c>
      <c r="U95" s="190"/>
      <c r="V95" s="84" t="str">
        <f t="shared" si="60"/>
        <v/>
      </c>
      <c r="W95" s="85">
        <f t="shared" si="61"/>
        <v>0</v>
      </c>
      <c r="X95" s="190"/>
      <c r="Y95" s="84" t="str">
        <f t="shared" si="62"/>
        <v/>
      </c>
      <c r="Z95" s="85">
        <f t="shared" si="63"/>
        <v>0</v>
      </c>
      <c r="AA95" s="190"/>
      <c r="AB95" s="84" t="str">
        <f t="shared" si="47"/>
        <v/>
      </c>
      <c r="AC95" s="85">
        <f t="shared" si="64"/>
        <v>0</v>
      </c>
      <c r="AD95" s="192"/>
      <c r="AE95" s="84" t="str">
        <f t="shared" si="48"/>
        <v/>
      </c>
      <c r="AF95" s="85">
        <f t="shared" si="65"/>
        <v>0</v>
      </c>
      <c r="AG95" s="192"/>
      <c r="AH95" s="84" t="str">
        <f t="shared" si="49"/>
        <v/>
      </c>
      <c r="AI95" s="85">
        <f t="shared" si="66"/>
        <v>0</v>
      </c>
      <c r="AJ95" s="192"/>
      <c r="AK95" s="84" t="str">
        <f t="shared" si="50"/>
        <v/>
      </c>
      <c r="AL95" s="85">
        <f t="shared" si="67"/>
        <v>0</v>
      </c>
      <c r="AM95" s="192"/>
      <c r="AN95" s="84" t="str">
        <f t="shared" si="51"/>
        <v/>
      </c>
      <c r="AO95" s="85">
        <f t="shared" si="68"/>
        <v>0</v>
      </c>
      <c r="AP95" s="192"/>
      <c r="AQ95" s="84" t="str">
        <f t="shared" si="52"/>
        <v/>
      </c>
      <c r="AR95" s="86">
        <f t="shared" si="69"/>
        <v>0</v>
      </c>
      <c r="AS95" s="87">
        <f t="shared" si="70"/>
        <v>0</v>
      </c>
      <c r="AT95" s="88" t="str">
        <f t="shared" si="71"/>
        <v/>
      </c>
      <c r="AU95" s="89" t="str">
        <f t="shared" si="72"/>
        <v/>
      </c>
      <c r="AV95" s="89"/>
      <c r="AW95" s="99" t="str">
        <f t="shared" si="73"/>
        <v>-</v>
      </c>
      <c r="AX95" s="89"/>
      <c r="AY95" s="91">
        <f t="shared" si="74"/>
        <v>0</v>
      </c>
      <c r="AZ95" s="91">
        <f t="shared" si="75"/>
        <v>0</v>
      </c>
      <c r="BA95" s="91">
        <f t="shared" si="76"/>
        <v>0</v>
      </c>
      <c r="BB95" s="92" t="str">
        <f t="shared" si="77"/>
        <v/>
      </c>
      <c r="BC95" s="100"/>
      <c r="BD95" s="31"/>
      <c r="BE95" s="31"/>
      <c r="BF95" s="101"/>
      <c r="BG95" s="93">
        <f t="shared" si="78"/>
        <v>0</v>
      </c>
      <c r="BH95" s="94">
        <f t="shared" si="79"/>
        <v>0</v>
      </c>
      <c r="BI95" s="95" t="str">
        <f t="shared" si="80"/>
        <v>-</v>
      </c>
      <c r="BJ95" s="95" t="e">
        <f t="shared" si="81"/>
        <v>#N/A</v>
      </c>
      <c r="BK95" s="95">
        <f t="shared" si="82"/>
        <v>0</v>
      </c>
      <c r="BL95" s="96">
        <f t="shared" si="87"/>
        <v>0</v>
      </c>
      <c r="BM95" s="97">
        <f t="shared" si="83"/>
        <v>0</v>
      </c>
      <c r="BN95" s="97">
        <f t="shared" si="84"/>
        <v>0</v>
      </c>
      <c r="BO95" s="97">
        <f t="shared" si="8"/>
        <v>0</v>
      </c>
      <c r="BP95" s="97">
        <f t="shared" si="85"/>
        <v>0</v>
      </c>
      <c r="BQ95" s="97">
        <f t="shared" si="86"/>
        <v>0</v>
      </c>
      <c r="BR95" s="98">
        <f>SUMIFS(AY$22:$AY$121,$O$22:$O$121,$O95,$C$22:$C$121,C95)*Q95</f>
        <v>0</v>
      </c>
      <c r="BS95" s="98">
        <f>SUMIFS($AY$22:AY$121,$R$22:$R$121,$R95,$C$22:$C$121,C95)*T95</f>
        <v>0</v>
      </c>
      <c r="BT95" s="98">
        <f>SUMIFS($AY$22:AY$121,$U$22:$U$121,$U95,$C$22:$C$121,C95)*W95</f>
        <v>0</v>
      </c>
      <c r="BU95" s="98">
        <f>SUMIFS($AY$22:AY$121,$X$22:$X$121,$X95,$C$22:$C$121,C95)*Z95</f>
        <v>0</v>
      </c>
      <c r="BV95" s="98">
        <f>SUMIFS($AY$22:AY$121,$AA$22:$AA$121,$AA95,$C$22:$C$121,C95)*AC95</f>
        <v>0</v>
      </c>
      <c r="BW95" s="98">
        <f>SUMIFS($AY$22:AY$121,$AD$22:$AD$121,$AD95,$C$22:$C$121,C95)*AF95</f>
        <v>0</v>
      </c>
      <c r="BX95" s="98">
        <f>SUMIFS($AY$22:AY$121,$AG$22:$AG$121,$AG95,$C$22:$C$121,C95)*AI95</f>
        <v>0</v>
      </c>
      <c r="BY95" s="98">
        <f>SUMIFS($AY$22:AY$121,$AJ$22:$AJ$121,$AJ95,$C$22:$C$121,C95)*AL95</f>
        <v>0</v>
      </c>
      <c r="BZ95" s="98">
        <f>SUMIFS($AY$22:AY$121,$AM$22:$AM$121,$AM95,$C$22:$C$121,C95)*AO95</f>
        <v>0</v>
      </c>
      <c r="CA95" s="98">
        <f>SUMIFS($AY$22:AY$121,$AP$22:$AP$121,$AP95,$C$22:$C$121,C95)*AR95</f>
        <v>0</v>
      </c>
      <c r="CB95" s="49"/>
      <c r="CC95" s="38"/>
      <c r="CW95" s="29"/>
    </row>
    <row r="96" spans="1:101" ht="21.9" customHeight="1" outlineLevel="1" x14ac:dyDescent="0.3">
      <c r="A96" s="15"/>
      <c r="B96" s="17"/>
      <c r="C96" s="81">
        <v>75</v>
      </c>
      <c r="D96" s="186" t="s">
        <v>71</v>
      </c>
      <c r="E96" s="187"/>
      <c r="F96" s="82" t="str">
        <f t="shared" si="53"/>
        <v/>
      </c>
      <c r="G96" s="173"/>
      <c r="H96" s="82"/>
      <c r="I96" s="188"/>
      <c r="J96" s="189"/>
      <c r="K96" s="83" t="str">
        <f t="shared" si="0"/>
        <v/>
      </c>
      <c r="L96" s="188"/>
      <c r="M96" s="82" t="str">
        <f t="shared" si="54"/>
        <v/>
      </c>
      <c r="N96" s="174" t="str">
        <f t="shared" si="55"/>
        <v/>
      </c>
      <c r="O96" s="190"/>
      <c r="P96" s="84" t="str">
        <f t="shared" si="56"/>
        <v/>
      </c>
      <c r="Q96" s="85">
        <f t="shared" si="57"/>
        <v>0</v>
      </c>
      <c r="R96" s="190"/>
      <c r="S96" s="84" t="str">
        <f t="shared" si="58"/>
        <v/>
      </c>
      <c r="T96" s="85">
        <f t="shared" si="59"/>
        <v>0</v>
      </c>
      <c r="U96" s="190"/>
      <c r="V96" s="84" t="str">
        <f t="shared" si="60"/>
        <v/>
      </c>
      <c r="W96" s="85">
        <f t="shared" si="61"/>
        <v>0</v>
      </c>
      <c r="X96" s="190"/>
      <c r="Y96" s="84" t="str">
        <f t="shared" si="62"/>
        <v/>
      </c>
      <c r="Z96" s="85">
        <f t="shared" si="63"/>
        <v>0</v>
      </c>
      <c r="AA96" s="190"/>
      <c r="AB96" s="84" t="str">
        <f t="shared" si="47"/>
        <v/>
      </c>
      <c r="AC96" s="85">
        <f t="shared" si="64"/>
        <v>0</v>
      </c>
      <c r="AD96" s="192"/>
      <c r="AE96" s="84" t="str">
        <f t="shared" si="48"/>
        <v/>
      </c>
      <c r="AF96" s="85">
        <f t="shared" si="65"/>
        <v>0</v>
      </c>
      <c r="AG96" s="192"/>
      <c r="AH96" s="84" t="str">
        <f t="shared" si="49"/>
        <v/>
      </c>
      <c r="AI96" s="85">
        <f t="shared" si="66"/>
        <v>0</v>
      </c>
      <c r="AJ96" s="192"/>
      <c r="AK96" s="84" t="str">
        <f t="shared" si="50"/>
        <v/>
      </c>
      <c r="AL96" s="85">
        <f t="shared" si="67"/>
        <v>0</v>
      </c>
      <c r="AM96" s="192"/>
      <c r="AN96" s="84" t="str">
        <f t="shared" si="51"/>
        <v/>
      </c>
      <c r="AO96" s="85">
        <f t="shared" si="68"/>
        <v>0</v>
      </c>
      <c r="AP96" s="192"/>
      <c r="AQ96" s="84" t="str">
        <f t="shared" si="52"/>
        <v/>
      </c>
      <c r="AR96" s="86">
        <f t="shared" si="69"/>
        <v>0</v>
      </c>
      <c r="AS96" s="87">
        <f t="shared" si="70"/>
        <v>0</v>
      </c>
      <c r="AT96" s="88" t="str">
        <f t="shared" si="71"/>
        <v/>
      </c>
      <c r="AU96" s="89" t="str">
        <f t="shared" si="72"/>
        <v/>
      </c>
      <c r="AV96" s="89"/>
      <c r="AW96" s="99" t="str">
        <f t="shared" si="73"/>
        <v>-</v>
      </c>
      <c r="AX96" s="89"/>
      <c r="AY96" s="91">
        <f t="shared" si="74"/>
        <v>0</v>
      </c>
      <c r="AZ96" s="91">
        <f t="shared" si="75"/>
        <v>0</v>
      </c>
      <c r="BA96" s="91">
        <f t="shared" si="76"/>
        <v>0</v>
      </c>
      <c r="BB96" s="92" t="str">
        <f t="shared" si="77"/>
        <v/>
      </c>
      <c r="BC96" s="100"/>
      <c r="BD96" s="31"/>
      <c r="BE96" s="31"/>
      <c r="BF96" s="101"/>
      <c r="BG96" s="93">
        <f t="shared" si="78"/>
        <v>0</v>
      </c>
      <c r="BH96" s="94">
        <f t="shared" si="79"/>
        <v>0</v>
      </c>
      <c r="BI96" s="95" t="str">
        <f t="shared" si="80"/>
        <v>-</v>
      </c>
      <c r="BJ96" s="95" t="e">
        <f t="shared" si="81"/>
        <v>#N/A</v>
      </c>
      <c r="BK96" s="95">
        <f t="shared" si="82"/>
        <v>0</v>
      </c>
      <c r="BL96" s="96">
        <f t="shared" si="87"/>
        <v>0</v>
      </c>
      <c r="BM96" s="97">
        <f t="shared" si="83"/>
        <v>0</v>
      </c>
      <c r="BN96" s="97">
        <f t="shared" si="84"/>
        <v>0</v>
      </c>
      <c r="BO96" s="97">
        <f t="shared" si="8"/>
        <v>0</v>
      </c>
      <c r="BP96" s="97">
        <f t="shared" si="85"/>
        <v>0</v>
      </c>
      <c r="BQ96" s="97">
        <f t="shared" si="86"/>
        <v>0</v>
      </c>
      <c r="BR96" s="98">
        <f>SUMIFS(AY$22:$AY$121,$O$22:$O$121,$O96,$C$22:$C$121,C96)*Q96</f>
        <v>0</v>
      </c>
      <c r="BS96" s="98">
        <f>SUMIFS($AY$22:AY$121,$R$22:$R$121,$R96,$C$22:$C$121,C96)*T96</f>
        <v>0</v>
      </c>
      <c r="BT96" s="98">
        <f>SUMIFS($AY$22:AY$121,$U$22:$U$121,$U96,$C$22:$C$121,C96)*W96</f>
        <v>0</v>
      </c>
      <c r="BU96" s="98">
        <f>SUMIFS($AY$22:AY$121,$X$22:$X$121,$X96,$C$22:$C$121,C96)*Z96</f>
        <v>0</v>
      </c>
      <c r="BV96" s="98">
        <f>SUMIFS($AY$22:AY$121,$AA$22:$AA$121,$AA96,$C$22:$C$121,C96)*AC96</f>
        <v>0</v>
      </c>
      <c r="BW96" s="98">
        <f>SUMIFS($AY$22:AY$121,$AD$22:$AD$121,$AD96,$C$22:$C$121,C96)*AF96</f>
        <v>0</v>
      </c>
      <c r="BX96" s="98">
        <f>SUMIFS($AY$22:AY$121,$AG$22:$AG$121,$AG96,$C$22:$C$121,C96)*AI96</f>
        <v>0</v>
      </c>
      <c r="BY96" s="98">
        <f>SUMIFS($AY$22:AY$121,$AJ$22:$AJ$121,$AJ96,$C$22:$C$121,C96)*AL96</f>
        <v>0</v>
      </c>
      <c r="BZ96" s="98">
        <f>SUMIFS($AY$22:AY$121,$AM$22:$AM$121,$AM96,$C$22:$C$121,C96)*AO96</f>
        <v>0</v>
      </c>
      <c r="CA96" s="98">
        <f>SUMIFS($AY$22:AY$121,$AP$22:$AP$121,$AP96,$C$22:$C$121,C96)*AR96</f>
        <v>0</v>
      </c>
      <c r="CB96" s="49"/>
      <c r="CC96" s="38"/>
      <c r="CW96" s="29"/>
    </row>
    <row r="97" spans="1:101" ht="21.9" customHeight="1" outlineLevel="1" x14ac:dyDescent="0.3">
      <c r="A97" s="15"/>
      <c r="B97" s="17"/>
      <c r="C97" s="81">
        <v>76</v>
      </c>
      <c r="D97" s="186" t="s">
        <v>71</v>
      </c>
      <c r="E97" s="187"/>
      <c r="F97" s="82" t="str">
        <f t="shared" si="53"/>
        <v/>
      </c>
      <c r="G97" s="173"/>
      <c r="H97" s="82"/>
      <c r="I97" s="188"/>
      <c r="J97" s="189"/>
      <c r="K97" s="83" t="str">
        <f t="shared" si="0"/>
        <v/>
      </c>
      <c r="L97" s="188"/>
      <c r="M97" s="82" t="str">
        <f t="shared" si="54"/>
        <v/>
      </c>
      <c r="N97" s="174" t="str">
        <f t="shared" si="55"/>
        <v/>
      </c>
      <c r="O97" s="190"/>
      <c r="P97" s="84" t="str">
        <f t="shared" si="56"/>
        <v/>
      </c>
      <c r="Q97" s="85">
        <f t="shared" si="57"/>
        <v>0</v>
      </c>
      <c r="R97" s="190"/>
      <c r="S97" s="84" t="str">
        <f t="shared" si="58"/>
        <v/>
      </c>
      <c r="T97" s="85">
        <f t="shared" si="59"/>
        <v>0</v>
      </c>
      <c r="U97" s="190"/>
      <c r="V97" s="84" t="str">
        <f t="shared" si="60"/>
        <v/>
      </c>
      <c r="W97" s="85">
        <f t="shared" si="61"/>
        <v>0</v>
      </c>
      <c r="X97" s="190"/>
      <c r="Y97" s="84" t="str">
        <f t="shared" si="62"/>
        <v/>
      </c>
      <c r="Z97" s="85">
        <f t="shared" si="63"/>
        <v>0</v>
      </c>
      <c r="AA97" s="190"/>
      <c r="AB97" s="84" t="str">
        <f t="shared" si="47"/>
        <v/>
      </c>
      <c r="AC97" s="85">
        <f t="shared" si="64"/>
        <v>0</v>
      </c>
      <c r="AD97" s="192"/>
      <c r="AE97" s="84" t="str">
        <f t="shared" si="48"/>
        <v/>
      </c>
      <c r="AF97" s="85">
        <f t="shared" si="65"/>
        <v>0</v>
      </c>
      <c r="AG97" s="192"/>
      <c r="AH97" s="84" t="str">
        <f t="shared" si="49"/>
        <v/>
      </c>
      <c r="AI97" s="85">
        <f t="shared" si="66"/>
        <v>0</v>
      </c>
      <c r="AJ97" s="192"/>
      <c r="AK97" s="84" t="str">
        <f t="shared" si="50"/>
        <v/>
      </c>
      <c r="AL97" s="85">
        <f t="shared" si="67"/>
        <v>0</v>
      </c>
      <c r="AM97" s="192"/>
      <c r="AN97" s="84" t="str">
        <f t="shared" si="51"/>
        <v/>
      </c>
      <c r="AO97" s="85">
        <f t="shared" si="68"/>
        <v>0</v>
      </c>
      <c r="AP97" s="192"/>
      <c r="AQ97" s="84" t="str">
        <f t="shared" si="52"/>
        <v/>
      </c>
      <c r="AR97" s="86">
        <f t="shared" si="69"/>
        <v>0</v>
      </c>
      <c r="AS97" s="87">
        <f t="shared" si="70"/>
        <v>0</v>
      </c>
      <c r="AT97" s="88" t="str">
        <f t="shared" si="71"/>
        <v/>
      </c>
      <c r="AU97" s="89" t="str">
        <f t="shared" si="72"/>
        <v/>
      </c>
      <c r="AV97" s="89"/>
      <c r="AW97" s="99" t="str">
        <f t="shared" si="73"/>
        <v>-</v>
      </c>
      <c r="AX97" s="89"/>
      <c r="AY97" s="91">
        <f t="shared" si="74"/>
        <v>0</v>
      </c>
      <c r="AZ97" s="91">
        <f t="shared" si="75"/>
        <v>0</v>
      </c>
      <c r="BA97" s="91">
        <f t="shared" si="76"/>
        <v>0</v>
      </c>
      <c r="BB97" s="92" t="str">
        <f t="shared" si="77"/>
        <v/>
      </c>
      <c r="BC97" s="100"/>
      <c r="BD97" s="31"/>
      <c r="BE97" s="31"/>
      <c r="BF97" s="101"/>
      <c r="BG97" s="93">
        <f t="shared" si="78"/>
        <v>0</v>
      </c>
      <c r="BH97" s="94">
        <f t="shared" si="79"/>
        <v>0</v>
      </c>
      <c r="BI97" s="95" t="str">
        <f t="shared" si="80"/>
        <v>-</v>
      </c>
      <c r="BJ97" s="95" t="e">
        <f t="shared" si="81"/>
        <v>#N/A</v>
      </c>
      <c r="BK97" s="95">
        <f t="shared" si="82"/>
        <v>0</v>
      </c>
      <c r="BL97" s="96">
        <f t="shared" si="87"/>
        <v>0</v>
      </c>
      <c r="BM97" s="97">
        <f t="shared" si="83"/>
        <v>0</v>
      </c>
      <c r="BN97" s="97">
        <f t="shared" si="84"/>
        <v>0</v>
      </c>
      <c r="BO97" s="97">
        <f t="shared" si="8"/>
        <v>0</v>
      </c>
      <c r="BP97" s="97">
        <f t="shared" si="85"/>
        <v>0</v>
      </c>
      <c r="BQ97" s="97">
        <f t="shared" si="86"/>
        <v>0</v>
      </c>
      <c r="BR97" s="98">
        <f>SUMIFS(AY$22:$AY$121,$O$22:$O$121,$O97,$C$22:$C$121,C97)*Q97</f>
        <v>0</v>
      </c>
      <c r="BS97" s="98">
        <f>SUMIFS($AY$22:AY$121,$R$22:$R$121,$R97,$C$22:$C$121,C97)*T97</f>
        <v>0</v>
      </c>
      <c r="BT97" s="98">
        <f>SUMIFS($AY$22:AY$121,$U$22:$U$121,$U97,$C$22:$C$121,C97)*W97</f>
        <v>0</v>
      </c>
      <c r="BU97" s="98">
        <f>SUMIFS($AY$22:AY$121,$X$22:$X$121,$X97,$C$22:$C$121,C97)*Z97</f>
        <v>0</v>
      </c>
      <c r="BV97" s="98">
        <f>SUMIFS($AY$22:AY$121,$AA$22:$AA$121,$AA97,$C$22:$C$121,C97)*AC97</f>
        <v>0</v>
      </c>
      <c r="BW97" s="98">
        <f>SUMIFS($AY$22:AY$121,$AD$22:$AD$121,$AD97,$C$22:$C$121,C97)*AF97</f>
        <v>0</v>
      </c>
      <c r="BX97" s="98">
        <f>SUMIFS($AY$22:AY$121,$AG$22:$AG$121,$AG97,$C$22:$C$121,C97)*AI97</f>
        <v>0</v>
      </c>
      <c r="BY97" s="98">
        <f>SUMIFS($AY$22:AY$121,$AJ$22:$AJ$121,$AJ97,$C$22:$C$121,C97)*AL97</f>
        <v>0</v>
      </c>
      <c r="BZ97" s="98">
        <f>SUMIFS($AY$22:AY$121,$AM$22:$AM$121,$AM97,$C$22:$C$121,C97)*AO97</f>
        <v>0</v>
      </c>
      <c r="CA97" s="98">
        <f>SUMIFS($AY$22:AY$121,$AP$22:$AP$121,$AP97,$C$22:$C$121,C97)*AR97</f>
        <v>0</v>
      </c>
      <c r="CB97" s="49"/>
      <c r="CW97" s="29"/>
    </row>
    <row r="98" spans="1:101" ht="21.9" customHeight="1" outlineLevel="1" x14ac:dyDescent="0.3">
      <c r="A98" s="15"/>
      <c r="B98" s="17"/>
      <c r="C98" s="81">
        <v>77</v>
      </c>
      <c r="D98" s="186" t="s">
        <v>71</v>
      </c>
      <c r="E98" s="187"/>
      <c r="F98" s="82" t="str">
        <f t="shared" si="53"/>
        <v/>
      </c>
      <c r="G98" s="173"/>
      <c r="H98" s="82"/>
      <c r="I98" s="188"/>
      <c r="J98" s="189"/>
      <c r="K98" s="83" t="str">
        <f t="shared" si="0"/>
        <v/>
      </c>
      <c r="L98" s="188"/>
      <c r="M98" s="82" t="str">
        <f t="shared" si="54"/>
        <v/>
      </c>
      <c r="N98" s="174" t="str">
        <f t="shared" si="55"/>
        <v/>
      </c>
      <c r="O98" s="190"/>
      <c r="P98" s="84" t="str">
        <f t="shared" si="56"/>
        <v/>
      </c>
      <c r="Q98" s="85">
        <f t="shared" si="57"/>
        <v>0</v>
      </c>
      <c r="R98" s="190"/>
      <c r="S98" s="84" t="str">
        <f t="shared" si="58"/>
        <v/>
      </c>
      <c r="T98" s="85">
        <f t="shared" si="59"/>
        <v>0</v>
      </c>
      <c r="U98" s="190"/>
      <c r="V98" s="84" t="str">
        <f t="shared" si="60"/>
        <v/>
      </c>
      <c r="W98" s="85">
        <f t="shared" si="61"/>
        <v>0</v>
      </c>
      <c r="X98" s="190"/>
      <c r="Y98" s="84" t="str">
        <f t="shared" si="62"/>
        <v/>
      </c>
      <c r="Z98" s="85">
        <f t="shared" si="63"/>
        <v>0</v>
      </c>
      <c r="AA98" s="190"/>
      <c r="AB98" s="84" t="str">
        <f t="shared" si="47"/>
        <v/>
      </c>
      <c r="AC98" s="85">
        <f t="shared" si="64"/>
        <v>0</v>
      </c>
      <c r="AD98" s="192"/>
      <c r="AE98" s="84" t="str">
        <f t="shared" si="48"/>
        <v/>
      </c>
      <c r="AF98" s="85">
        <f t="shared" si="65"/>
        <v>0</v>
      </c>
      <c r="AG98" s="192"/>
      <c r="AH98" s="84" t="str">
        <f t="shared" si="49"/>
        <v/>
      </c>
      <c r="AI98" s="85">
        <f t="shared" si="66"/>
        <v>0</v>
      </c>
      <c r="AJ98" s="192"/>
      <c r="AK98" s="84" t="str">
        <f t="shared" si="50"/>
        <v/>
      </c>
      <c r="AL98" s="85">
        <f t="shared" si="67"/>
        <v>0</v>
      </c>
      <c r="AM98" s="192"/>
      <c r="AN98" s="84" t="str">
        <f t="shared" si="51"/>
        <v/>
      </c>
      <c r="AO98" s="85">
        <f t="shared" si="68"/>
        <v>0</v>
      </c>
      <c r="AP98" s="192"/>
      <c r="AQ98" s="84" t="str">
        <f t="shared" si="52"/>
        <v/>
      </c>
      <c r="AR98" s="86">
        <f t="shared" si="69"/>
        <v>0</v>
      </c>
      <c r="AS98" s="87">
        <f t="shared" si="70"/>
        <v>0</v>
      </c>
      <c r="AT98" s="88" t="str">
        <f t="shared" si="71"/>
        <v/>
      </c>
      <c r="AU98" s="89" t="str">
        <f t="shared" si="72"/>
        <v/>
      </c>
      <c r="AV98" s="89"/>
      <c r="AW98" s="99" t="str">
        <f t="shared" si="73"/>
        <v>-</v>
      </c>
      <c r="AX98" s="89"/>
      <c r="AY98" s="91">
        <f t="shared" si="74"/>
        <v>0</v>
      </c>
      <c r="AZ98" s="91">
        <f t="shared" si="75"/>
        <v>0</v>
      </c>
      <c r="BA98" s="91">
        <f t="shared" si="76"/>
        <v>0</v>
      </c>
      <c r="BB98" s="92" t="str">
        <f t="shared" si="77"/>
        <v/>
      </c>
      <c r="BC98" s="100"/>
      <c r="BD98" s="31"/>
      <c r="BE98" s="31"/>
      <c r="BF98" s="101"/>
      <c r="BG98" s="93">
        <f t="shared" si="78"/>
        <v>0</v>
      </c>
      <c r="BH98" s="94">
        <f t="shared" si="79"/>
        <v>0</v>
      </c>
      <c r="BI98" s="95" t="str">
        <f t="shared" si="80"/>
        <v>-</v>
      </c>
      <c r="BJ98" s="95" t="e">
        <f t="shared" si="81"/>
        <v>#N/A</v>
      </c>
      <c r="BK98" s="95">
        <f t="shared" si="82"/>
        <v>0</v>
      </c>
      <c r="BL98" s="96">
        <f t="shared" si="87"/>
        <v>0</v>
      </c>
      <c r="BM98" s="97">
        <f t="shared" si="83"/>
        <v>0</v>
      </c>
      <c r="BN98" s="97">
        <f t="shared" si="84"/>
        <v>0</v>
      </c>
      <c r="BO98" s="97">
        <f t="shared" si="8"/>
        <v>0</v>
      </c>
      <c r="BP98" s="97">
        <f t="shared" si="85"/>
        <v>0</v>
      </c>
      <c r="BQ98" s="97">
        <f t="shared" si="86"/>
        <v>0</v>
      </c>
      <c r="BR98" s="98">
        <f>SUMIFS(AY$22:$AY$121,$O$22:$O$121,$O98,$C$22:$C$121,C98)*Q98</f>
        <v>0</v>
      </c>
      <c r="BS98" s="98">
        <f>SUMIFS($AY$22:AY$121,$R$22:$R$121,$R98,$C$22:$C$121,C98)*T98</f>
        <v>0</v>
      </c>
      <c r="BT98" s="98">
        <f>SUMIFS($AY$22:AY$121,$U$22:$U$121,$U98,$C$22:$C$121,C98)*W98</f>
        <v>0</v>
      </c>
      <c r="BU98" s="98">
        <f>SUMIFS($AY$22:AY$121,$X$22:$X$121,$X98,$C$22:$C$121,C98)*Z98</f>
        <v>0</v>
      </c>
      <c r="BV98" s="98">
        <f>SUMIFS($AY$22:AY$121,$AA$22:$AA$121,$AA98,$C$22:$C$121,C98)*AC98</f>
        <v>0</v>
      </c>
      <c r="BW98" s="98">
        <f>SUMIFS($AY$22:AY$121,$AD$22:$AD$121,$AD98,$C$22:$C$121,C98)*AF98</f>
        <v>0</v>
      </c>
      <c r="BX98" s="98">
        <f>SUMIFS($AY$22:AY$121,$AG$22:$AG$121,$AG98,$C$22:$C$121,C98)*AI98</f>
        <v>0</v>
      </c>
      <c r="BY98" s="98">
        <f>SUMIFS($AY$22:AY$121,$AJ$22:$AJ$121,$AJ98,$C$22:$C$121,C98)*AL98</f>
        <v>0</v>
      </c>
      <c r="BZ98" s="98">
        <f>SUMIFS($AY$22:AY$121,$AM$22:$AM$121,$AM98,$C$22:$C$121,C98)*AO98</f>
        <v>0</v>
      </c>
      <c r="CA98" s="98">
        <f>SUMIFS($AY$22:AY$121,$AP$22:$AP$121,$AP98,$C$22:$C$121,C98)*AR98</f>
        <v>0</v>
      </c>
      <c r="CB98" s="49"/>
      <c r="CC98" s="38"/>
      <c r="CW98" s="29"/>
    </row>
    <row r="99" spans="1:101" ht="21.9" customHeight="1" outlineLevel="1" x14ac:dyDescent="0.3">
      <c r="A99" s="15"/>
      <c r="B99" s="17"/>
      <c r="C99" s="81">
        <v>78</v>
      </c>
      <c r="D99" s="186" t="s">
        <v>71</v>
      </c>
      <c r="E99" s="187"/>
      <c r="F99" s="82" t="str">
        <f t="shared" si="53"/>
        <v/>
      </c>
      <c r="G99" s="173"/>
      <c r="H99" s="82"/>
      <c r="I99" s="188"/>
      <c r="J99" s="189"/>
      <c r="K99" s="83" t="str">
        <f t="shared" si="0"/>
        <v/>
      </c>
      <c r="L99" s="188"/>
      <c r="M99" s="82" t="str">
        <f t="shared" si="54"/>
        <v/>
      </c>
      <c r="N99" s="174" t="str">
        <f t="shared" si="55"/>
        <v/>
      </c>
      <c r="O99" s="190"/>
      <c r="P99" s="84" t="str">
        <f t="shared" si="56"/>
        <v/>
      </c>
      <c r="Q99" s="85">
        <f t="shared" si="57"/>
        <v>0</v>
      </c>
      <c r="R99" s="190"/>
      <c r="S99" s="84" t="str">
        <f t="shared" si="58"/>
        <v/>
      </c>
      <c r="T99" s="85">
        <f t="shared" si="59"/>
        <v>0</v>
      </c>
      <c r="U99" s="190"/>
      <c r="V99" s="84" t="str">
        <f t="shared" si="60"/>
        <v/>
      </c>
      <c r="W99" s="85">
        <f t="shared" si="61"/>
        <v>0</v>
      </c>
      <c r="X99" s="190"/>
      <c r="Y99" s="84" t="str">
        <f t="shared" si="62"/>
        <v/>
      </c>
      <c r="Z99" s="85">
        <f t="shared" si="63"/>
        <v>0</v>
      </c>
      <c r="AA99" s="190"/>
      <c r="AB99" s="84" t="str">
        <f t="shared" si="47"/>
        <v/>
      </c>
      <c r="AC99" s="85">
        <f t="shared" si="64"/>
        <v>0</v>
      </c>
      <c r="AD99" s="192"/>
      <c r="AE99" s="84" t="str">
        <f t="shared" si="48"/>
        <v/>
      </c>
      <c r="AF99" s="85">
        <f t="shared" si="65"/>
        <v>0</v>
      </c>
      <c r="AG99" s="192"/>
      <c r="AH99" s="84" t="str">
        <f t="shared" si="49"/>
        <v/>
      </c>
      <c r="AI99" s="85">
        <f t="shared" si="66"/>
        <v>0</v>
      </c>
      <c r="AJ99" s="192"/>
      <c r="AK99" s="84" t="str">
        <f t="shared" si="50"/>
        <v/>
      </c>
      <c r="AL99" s="85">
        <f t="shared" si="67"/>
        <v>0</v>
      </c>
      <c r="AM99" s="192"/>
      <c r="AN99" s="84" t="str">
        <f t="shared" si="51"/>
        <v/>
      </c>
      <c r="AO99" s="85">
        <f t="shared" si="68"/>
        <v>0</v>
      </c>
      <c r="AP99" s="192"/>
      <c r="AQ99" s="84" t="str">
        <f t="shared" si="52"/>
        <v/>
      </c>
      <c r="AR99" s="86">
        <f t="shared" si="69"/>
        <v>0</v>
      </c>
      <c r="AS99" s="87">
        <f t="shared" si="70"/>
        <v>0</v>
      </c>
      <c r="AT99" s="88" t="str">
        <f t="shared" si="71"/>
        <v/>
      </c>
      <c r="AU99" s="89" t="str">
        <f t="shared" si="72"/>
        <v/>
      </c>
      <c r="AV99" s="89"/>
      <c r="AW99" s="99" t="str">
        <f t="shared" si="73"/>
        <v>-</v>
      </c>
      <c r="AX99" s="89"/>
      <c r="AY99" s="91">
        <f t="shared" si="74"/>
        <v>0</v>
      </c>
      <c r="AZ99" s="91">
        <f t="shared" si="75"/>
        <v>0</v>
      </c>
      <c r="BA99" s="91">
        <f t="shared" si="76"/>
        <v>0</v>
      </c>
      <c r="BB99" s="92" t="str">
        <f t="shared" si="77"/>
        <v/>
      </c>
      <c r="BC99" s="100"/>
      <c r="BD99" s="31"/>
      <c r="BE99" s="31"/>
      <c r="BF99" s="101"/>
      <c r="BG99" s="93">
        <f t="shared" si="78"/>
        <v>0</v>
      </c>
      <c r="BH99" s="94">
        <f t="shared" si="79"/>
        <v>0</v>
      </c>
      <c r="BI99" s="95" t="str">
        <f t="shared" si="80"/>
        <v>-</v>
      </c>
      <c r="BJ99" s="95" t="e">
        <f t="shared" si="81"/>
        <v>#N/A</v>
      </c>
      <c r="BK99" s="95">
        <f t="shared" si="82"/>
        <v>0</v>
      </c>
      <c r="BL99" s="96">
        <f t="shared" si="87"/>
        <v>0</v>
      </c>
      <c r="BM99" s="97">
        <f t="shared" si="83"/>
        <v>0</v>
      </c>
      <c r="BN99" s="97">
        <f t="shared" si="84"/>
        <v>0</v>
      </c>
      <c r="BO99" s="97">
        <f t="shared" si="8"/>
        <v>0</v>
      </c>
      <c r="BP99" s="97">
        <f t="shared" si="85"/>
        <v>0</v>
      </c>
      <c r="BQ99" s="97">
        <f t="shared" si="86"/>
        <v>0</v>
      </c>
      <c r="BR99" s="98">
        <f>SUMIFS(AY$22:$AY$121,$O$22:$O$121,$O99,$C$22:$C$121,C99)*Q99</f>
        <v>0</v>
      </c>
      <c r="BS99" s="98">
        <f>SUMIFS($AY$22:AY$121,$R$22:$R$121,$R99,$C$22:$C$121,C99)*T99</f>
        <v>0</v>
      </c>
      <c r="BT99" s="98">
        <f>SUMIFS($AY$22:AY$121,$U$22:$U$121,$U99,$C$22:$C$121,C99)*W99</f>
        <v>0</v>
      </c>
      <c r="BU99" s="98">
        <f>SUMIFS($AY$22:AY$121,$X$22:$X$121,$X99,$C$22:$C$121,C99)*Z99</f>
        <v>0</v>
      </c>
      <c r="BV99" s="98">
        <f>SUMIFS($AY$22:AY$121,$AA$22:$AA$121,$AA99,$C$22:$C$121,C99)*AC99</f>
        <v>0</v>
      </c>
      <c r="BW99" s="98">
        <f>SUMIFS($AY$22:AY$121,$AD$22:$AD$121,$AD99,$C$22:$C$121,C99)*AF99</f>
        <v>0</v>
      </c>
      <c r="BX99" s="98">
        <f>SUMIFS($AY$22:AY$121,$AG$22:$AG$121,$AG99,$C$22:$C$121,C99)*AI99</f>
        <v>0</v>
      </c>
      <c r="BY99" s="98">
        <f>SUMIFS($AY$22:AY$121,$AJ$22:$AJ$121,$AJ99,$C$22:$C$121,C99)*AL99</f>
        <v>0</v>
      </c>
      <c r="BZ99" s="98">
        <f>SUMIFS($AY$22:AY$121,$AM$22:$AM$121,$AM99,$C$22:$C$121,C99)*AO99</f>
        <v>0</v>
      </c>
      <c r="CA99" s="98">
        <f>SUMIFS($AY$22:AY$121,$AP$22:$AP$121,$AP99,$C$22:$C$121,C99)*AR99</f>
        <v>0</v>
      </c>
      <c r="CB99" s="49"/>
      <c r="CC99" s="38"/>
      <c r="CW99" s="29"/>
    </row>
    <row r="100" spans="1:101" ht="21.9" customHeight="1" outlineLevel="1" x14ac:dyDescent="0.3">
      <c r="A100" s="15"/>
      <c r="B100" s="17"/>
      <c r="C100" s="81">
        <v>79</v>
      </c>
      <c r="D100" s="186" t="s">
        <v>71</v>
      </c>
      <c r="E100" s="187"/>
      <c r="F100" s="82" t="str">
        <f t="shared" si="53"/>
        <v/>
      </c>
      <c r="G100" s="173"/>
      <c r="H100" s="82"/>
      <c r="I100" s="188"/>
      <c r="J100" s="189"/>
      <c r="K100" s="83" t="str">
        <f t="shared" si="0"/>
        <v/>
      </c>
      <c r="L100" s="188"/>
      <c r="M100" s="82" t="str">
        <f t="shared" si="54"/>
        <v/>
      </c>
      <c r="N100" s="174" t="str">
        <f t="shared" si="55"/>
        <v/>
      </c>
      <c r="O100" s="190"/>
      <c r="P100" s="84" t="str">
        <f t="shared" si="56"/>
        <v/>
      </c>
      <c r="Q100" s="85">
        <f t="shared" si="57"/>
        <v>0</v>
      </c>
      <c r="R100" s="190"/>
      <c r="S100" s="84" t="str">
        <f t="shared" si="58"/>
        <v/>
      </c>
      <c r="T100" s="85">
        <f t="shared" si="59"/>
        <v>0</v>
      </c>
      <c r="U100" s="190"/>
      <c r="V100" s="84" t="str">
        <f t="shared" si="60"/>
        <v/>
      </c>
      <c r="W100" s="85">
        <f t="shared" si="61"/>
        <v>0</v>
      </c>
      <c r="X100" s="190"/>
      <c r="Y100" s="84" t="str">
        <f t="shared" si="62"/>
        <v/>
      </c>
      <c r="Z100" s="85">
        <f t="shared" si="63"/>
        <v>0</v>
      </c>
      <c r="AA100" s="190"/>
      <c r="AB100" s="84" t="str">
        <f t="shared" si="47"/>
        <v/>
      </c>
      <c r="AC100" s="85">
        <f t="shared" si="64"/>
        <v>0</v>
      </c>
      <c r="AD100" s="192"/>
      <c r="AE100" s="84" t="str">
        <f t="shared" si="48"/>
        <v/>
      </c>
      <c r="AF100" s="85">
        <f t="shared" si="65"/>
        <v>0</v>
      </c>
      <c r="AG100" s="192"/>
      <c r="AH100" s="84" t="str">
        <f t="shared" si="49"/>
        <v/>
      </c>
      <c r="AI100" s="85">
        <f t="shared" si="66"/>
        <v>0</v>
      </c>
      <c r="AJ100" s="192"/>
      <c r="AK100" s="84" t="str">
        <f t="shared" si="50"/>
        <v/>
      </c>
      <c r="AL100" s="85">
        <f t="shared" si="67"/>
        <v>0</v>
      </c>
      <c r="AM100" s="192"/>
      <c r="AN100" s="84" t="str">
        <f t="shared" si="51"/>
        <v/>
      </c>
      <c r="AO100" s="85">
        <f t="shared" si="68"/>
        <v>0</v>
      </c>
      <c r="AP100" s="192"/>
      <c r="AQ100" s="84" t="str">
        <f t="shared" si="52"/>
        <v/>
      </c>
      <c r="AR100" s="86">
        <f t="shared" si="69"/>
        <v>0</v>
      </c>
      <c r="AS100" s="87">
        <f t="shared" si="70"/>
        <v>0</v>
      </c>
      <c r="AT100" s="88" t="str">
        <f t="shared" si="71"/>
        <v/>
      </c>
      <c r="AU100" s="89" t="str">
        <f t="shared" si="72"/>
        <v/>
      </c>
      <c r="AV100" s="89"/>
      <c r="AW100" s="99" t="str">
        <f t="shared" si="73"/>
        <v>-</v>
      </c>
      <c r="AX100" s="89"/>
      <c r="AY100" s="91">
        <f t="shared" si="74"/>
        <v>0</v>
      </c>
      <c r="AZ100" s="91">
        <f t="shared" si="75"/>
        <v>0</v>
      </c>
      <c r="BA100" s="91">
        <f t="shared" si="76"/>
        <v>0</v>
      </c>
      <c r="BB100" s="92" t="str">
        <f t="shared" si="77"/>
        <v/>
      </c>
      <c r="BC100" s="100"/>
      <c r="BD100" s="31"/>
      <c r="BE100" s="31"/>
      <c r="BF100" s="101"/>
      <c r="BG100" s="93">
        <f t="shared" si="78"/>
        <v>0</v>
      </c>
      <c r="BH100" s="94">
        <f t="shared" si="79"/>
        <v>0</v>
      </c>
      <c r="BI100" s="95" t="str">
        <f t="shared" si="80"/>
        <v>-</v>
      </c>
      <c r="BJ100" s="95" t="e">
        <f t="shared" si="81"/>
        <v>#N/A</v>
      </c>
      <c r="BK100" s="95">
        <f t="shared" si="82"/>
        <v>0</v>
      </c>
      <c r="BL100" s="96">
        <f t="shared" si="87"/>
        <v>0</v>
      </c>
      <c r="BM100" s="97">
        <f t="shared" si="83"/>
        <v>0</v>
      </c>
      <c r="BN100" s="97">
        <f t="shared" si="84"/>
        <v>0</v>
      </c>
      <c r="BO100" s="97">
        <f t="shared" si="8"/>
        <v>0</v>
      </c>
      <c r="BP100" s="97">
        <f t="shared" si="85"/>
        <v>0</v>
      </c>
      <c r="BQ100" s="97">
        <f t="shared" si="86"/>
        <v>0</v>
      </c>
      <c r="BR100" s="98">
        <f>SUMIFS(AY$22:$AY$121,$O$22:$O$121,$O100,$C$22:$C$121,C100)*Q100</f>
        <v>0</v>
      </c>
      <c r="BS100" s="98">
        <f>SUMIFS($AY$22:AY$121,$R$22:$R$121,$R100,$C$22:$C$121,C100)*T100</f>
        <v>0</v>
      </c>
      <c r="BT100" s="98">
        <f>SUMIFS($AY$22:AY$121,$U$22:$U$121,$U100,$C$22:$C$121,C100)*W100</f>
        <v>0</v>
      </c>
      <c r="BU100" s="98">
        <f>SUMIFS($AY$22:AY$121,$X$22:$X$121,$X100,$C$22:$C$121,C100)*Z100</f>
        <v>0</v>
      </c>
      <c r="BV100" s="98">
        <f>SUMIFS($AY$22:AY$121,$AA$22:$AA$121,$AA100,$C$22:$C$121,C100)*AC100</f>
        <v>0</v>
      </c>
      <c r="BW100" s="98">
        <f>SUMIFS($AY$22:AY$121,$AD$22:$AD$121,$AD100,$C$22:$C$121,C100)*AF100</f>
        <v>0</v>
      </c>
      <c r="BX100" s="98">
        <f>SUMIFS($AY$22:AY$121,$AG$22:$AG$121,$AG100,$C$22:$C$121,C100)*AI100</f>
        <v>0</v>
      </c>
      <c r="BY100" s="98">
        <f>SUMIFS($AY$22:AY$121,$AJ$22:$AJ$121,$AJ100,$C$22:$C$121,C100)*AL100</f>
        <v>0</v>
      </c>
      <c r="BZ100" s="98">
        <f>SUMIFS($AY$22:AY$121,$AM$22:$AM$121,$AM100,$C$22:$C$121,C100)*AO100</f>
        <v>0</v>
      </c>
      <c r="CA100" s="98">
        <f>SUMIFS($AY$22:AY$121,$AP$22:$AP$121,$AP100,$C$22:$C$121,C100)*AR100</f>
        <v>0</v>
      </c>
      <c r="CB100" s="49"/>
      <c r="CW100" s="29"/>
    </row>
    <row r="101" spans="1:101" ht="21.9" customHeight="1" outlineLevel="1" x14ac:dyDescent="0.3">
      <c r="A101" s="15"/>
      <c r="B101" s="17"/>
      <c r="C101" s="81">
        <v>80</v>
      </c>
      <c r="D101" s="186" t="s">
        <v>71</v>
      </c>
      <c r="E101" s="187"/>
      <c r="F101" s="82" t="str">
        <f t="shared" si="53"/>
        <v/>
      </c>
      <c r="G101" s="173"/>
      <c r="H101" s="82"/>
      <c r="I101" s="188"/>
      <c r="J101" s="189"/>
      <c r="K101" s="83" t="str">
        <f t="shared" si="0"/>
        <v/>
      </c>
      <c r="L101" s="188"/>
      <c r="M101" s="82" t="str">
        <f t="shared" si="54"/>
        <v/>
      </c>
      <c r="N101" s="174" t="str">
        <f t="shared" si="55"/>
        <v/>
      </c>
      <c r="O101" s="190"/>
      <c r="P101" s="84" t="str">
        <f t="shared" si="56"/>
        <v/>
      </c>
      <c r="Q101" s="85">
        <f t="shared" si="57"/>
        <v>0</v>
      </c>
      <c r="R101" s="190"/>
      <c r="S101" s="84" t="str">
        <f t="shared" si="58"/>
        <v/>
      </c>
      <c r="T101" s="85">
        <f t="shared" si="59"/>
        <v>0</v>
      </c>
      <c r="U101" s="190"/>
      <c r="V101" s="84" t="str">
        <f t="shared" si="60"/>
        <v/>
      </c>
      <c r="W101" s="85">
        <f t="shared" si="61"/>
        <v>0</v>
      </c>
      <c r="X101" s="190"/>
      <c r="Y101" s="84" t="str">
        <f t="shared" si="62"/>
        <v/>
      </c>
      <c r="Z101" s="85">
        <f t="shared" si="63"/>
        <v>0</v>
      </c>
      <c r="AA101" s="190"/>
      <c r="AB101" s="84" t="str">
        <f t="shared" si="47"/>
        <v/>
      </c>
      <c r="AC101" s="85">
        <f t="shared" si="64"/>
        <v>0</v>
      </c>
      <c r="AD101" s="192"/>
      <c r="AE101" s="84" t="str">
        <f t="shared" si="48"/>
        <v/>
      </c>
      <c r="AF101" s="85">
        <f t="shared" si="65"/>
        <v>0</v>
      </c>
      <c r="AG101" s="192"/>
      <c r="AH101" s="84" t="str">
        <f t="shared" si="49"/>
        <v/>
      </c>
      <c r="AI101" s="85">
        <f t="shared" si="66"/>
        <v>0</v>
      </c>
      <c r="AJ101" s="192"/>
      <c r="AK101" s="84" t="str">
        <f t="shared" si="50"/>
        <v/>
      </c>
      <c r="AL101" s="85">
        <f t="shared" si="67"/>
        <v>0</v>
      </c>
      <c r="AM101" s="192"/>
      <c r="AN101" s="84" t="str">
        <f t="shared" si="51"/>
        <v/>
      </c>
      <c r="AO101" s="85">
        <f t="shared" si="68"/>
        <v>0</v>
      </c>
      <c r="AP101" s="192"/>
      <c r="AQ101" s="84" t="str">
        <f t="shared" si="52"/>
        <v/>
      </c>
      <c r="AR101" s="86">
        <f t="shared" si="69"/>
        <v>0</v>
      </c>
      <c r="AS101" s="87">
        <f t="shared" si="70"/>
        <v>0</v>
      </c>
      <c r="AT101" s="88" t="str">
        <f t="shared" si="71"/>
        <v/>
      </c>
      <c r="AU101" s="89" t="str">
        <f t="shared" si="72"/>
        <v/>
      </c>
      <c r="AV101" s="89"/>
      <c r="AW101" s="99" t="str">
        <f t="shared" si="73"/>
        <v>-</v>
      </c>
      <c r="AX101" s="89"/>
      <c r="AY101" s="91">
        <f t="shared" si="74"/>
        <v>0</v>
      </c>
      <c r="AZ101" s="91">
        <f t="shared" si="75"/>
        <v>0</v>
      </c>
      <c r="BA101" s="91">
        <f t="shared" si="76"/>
        <v>0</v>
      </c>
      <c r="BB101" s="92" t="str">
        <f t="shared" si="77"/>
        <v/>
      </c>
      <c r="BC101" s="100"/>
      <c r="BD101" s="31"/>
      <c r="BE101" s="31"/>
      <c r="BF101" s="101"/>
      <c r="BG101" s="93">
        <f t="shared" si="78"/>
        <v>0</v>
      </c>
      <c r="BH101" s="94">
        <f t="shared" si="79"/>
        <v>0</v>
      </c>
      <c r="BI101" s="95" t="str">
        <f t="shared" si="80"/>
        <v>-</v>
      </c>
      <c r="BJ101" s="95" t="e">
        <f t="shared" si="81"/>
        <v>#N/A</v>
      </c>
      <c r="BK101" s="95">
        <f t="shared" si="82"/>
        <v>0</v>
      </c>
      <c r="BL101" s="96">
        <f t="shared" si="87"/>
        <v>0</v>
      </c>
      <c r="BM101" s="97">
        <f t="shared" si="83"/>
        <v>0</v>
      </c>
      <c r="BN101" s="97">
        <f t="shared" si="84"/>
        <v>0</v>
      </c>
      <c r="BO101" s="97">
        <f t="shared" si="8"/>
        <v>0</v>
      </c>
      <c r="BP101" s="97">
        <f t="shared" si="85"/>
        <v>0</v>
      </c>
      <c r="BQ101" s="97">
        <f t="shared" si="86"/>
        <v>0</v>
      </c>
      <c r="BR101" s="98">
        <f>SUMIFS(AY$22:$AY$121,$O$22:$O$121,$O101,$C$22:$C$121,C101)*Q101</f>
        <v>0</v>
      </c>
      <c r="BS101" s="98">
        <f>SUMIFS($AY$22:AY$121,$R$22:$R$121,$R101,$C$22:$C$121,C101)*T101</f>
        <v>0</v>
      </c>
      <c r="BT101" s="98">
        <f>SUMIFS($AY$22:AY$121,$U$22:$U$121,$U101,$C$22:$C$121,C101)*W101</f>
        <v>0</v>
      </c>
      <c r="BU101" s="98">
        <f>SUMIFS($AY$22:AY$121,$X$22:$X$121,$X101,$C$22:$C$121,C101)*Z101</f>
        <v>0</v>
      </c>
      <c r="BV101" s="98">
        <f>SUMIFS($AY$22:AY$121,$AA$22:$AA$121,$AA101,$C$22:$C$121,C101)*AC101</f>
        <v>0</v>
      </c>
      <c r="BW101" s="98">
        <f>SUMIFS($AY$22:AY$121,$AD$22:$AD$121,$AD101,$C$22:$C$121,C101)*AF101</f>
        <v>0</v>
      </c>
      <c r="BX101" s="98">
        <f>SUMIFS($AY$22:AY$121,$AG$22:$AG$121,$AG101,$C$22:$C$121,C101)*AI101</f>
        <v>0</v>
      </c>
      <c r="BY101" s="98">
        <f>SUMIFS($AY$22:AY$121,$AJ$22:$AJ$121,$AJ101,$C$22:$C$121,C101)*AL101</f>
        <v>0</v>
      </c>
      <c r="BZ101" s="98">
        <f>SUMIFS($AY$22:AY$121,$AM$22:$AM$121,$AM101,$C$22:$C$121,C101)*AO101</f>
        <v>0</v>
      </c>
      <c r="CA101" s="98">
        <f>SUMIFS($AY$22:AY$121,$AP$22:$AP$121,$AP101,$C$22:$C$121,C101)*AR101</f>
        <v>0</v>
      </c>
      <c r="CB101" s="49"/>
      <c r="CC101" s="38"/>
      <c r="CW101" s="29"/>
    </row>
    <row r="102" spans="1:101" ht="21.9" customHeight="1" outlineLevel="1" x14ac:dyDescent="0.3">
      <c r="A102" s="15"/>
      <c r="B102" s="17"/>
      <c r="C102" s="81">
        <v>81</v>
      </c>
      <c r="D102" s="186" t="s">
        <v>71</v>
      </c>
      <c r="E102" s="187"/>
      <c r="F102" s="82" t="str">
        <f t="shared" si="53"/>
        <v/>
      </c>
      <c r="G102" s="173"/>
      <c r="H102" s="82"/>
      <c r="I102" s="188"/>
      <c r="J102" s="189"/>
      <c r="K102" s="83" t="str">
        <f t="shared" si="0"/>
        <v/>
      </c>
      <c r="L102" s="188"/>
      <c r="M102" s="82" t="str">
        <f t="shared" si="54"/>
        <v/>
      </c>
      <c r="N102" s="174" t="str">
        <f t="shared" si="55"/>
        <v/>
      </c>
      <c r="O102" s="190"/>
      <c r="P102" s="84" t="str">
        <f t="shared" si="56"/>
        <v/>
      </c>
      <c r="Q102" s="85">
        <f t="shared" si="57"/>
        <v>0</v>
      </c>
      <c r="R102" s="190"/>
      <c r="S102" s="84" t="str">
        <f t="shared" si="58"/>
        <v/>
      </c>
      <c r="T102" s="85">
        <f t="shared" si="59"/>
        <v>0</v>
      </c>
      <c r="U102" s="190"/>
      <c r="V102" s="84" t="str">
        <f t="shared" si="60"/>
        <v/>
      </c>
      <c r="W102" s="85">
        <f t="shared" si="61"/>
        <v>0</v>
      </c>
      <c r="X102" s="190"/>
      <c r="Y102" s="84" t="str">
        <f t="shared" si="62"/>
        <v/>
      </c>
      <c r="Z102" s="85">
        <f t="shared" si="63"/>
        <v>0</v>
      </c>
      <c r="AA102" s="190"/>
      <c r="AB102" s="84" t="str">
        <f t="shared" si="47"/>
        <v/>
      </c>
      <c r="AC102" s="85">
        <f t="shared" si="64"/>
        <v>0</v>
      </c>
      <c r="AD102" s="192"/>
      <c r="AE102" s="84" t="str">
        <f t="shared" si="48"/>
        <v/>
      </c>
      <c r="AF102" s="85">
        <f t="shared" si="65"/>
        <v>0</v>
      </c>
      <c r="AG102" s="192"/>
      <c r="AH102" s="84" t="str">
        <f t="shared" si="49"/>
        <v/>
      </c>
      <c r="AI102" s="85">
        <f t="shared" si="66"/>
        <v>0</v>
      </c>
      <c r="AJ102" s="192"/>
      <c r="AK102" s="84" t="str">
        <f t="shared" si="50"/>
        <v/>
      </c>
      <c r="AL102" s="85">
        <f t="shared" si="67"/>
        <v>0</v>
      </c>
      <c r="AM102" s="192"/>
      <c r="AN102" s="84" t="str">
        <f t="shared" si="51"/>
        <v/>
      </c>
      <c r="AO102" s="85">
        <f t="shared" si="68"/>
        <v>0</v>
      </c>
      <c r="AP102" s="192"/>
      <c r="AQ102" s="84" t="str">
        <f t="shared" si="52"/>
        <v/>
      </c>
      <c r="AR102" s="86">
        <f t="shared" si="69"/>
        <v>0</v>
      </c>
      <c r="AS102" s="87">
        <f t="shared" si="70"/>
        <v>0</v>
      </c>
      <c r="AT102" s="88" t="str">
        <f t="shared" si="71"/>
        <v/>
      </c>
      <c r="AU102" s="89" t="str">
        <f t="shared" si="72"/>
        <v/>
      </c>
      <c r="AV102" s="89"/>
      <c r="AW102" s="99" t="str">
        <f t="shared" si="73"/>
        <v>-</v>
      </c>
      <c r="AX102" s="89"/>
      <c r="AY102" s="91">
        <f t="shared" si="74"/>
        <v>0</v>
      </c>
      <c r="AZ102" s="91">
        <f t="shared" si="75"/>
        <v>0</v>
      </c>
      <c r="BA102" s="91">
        <f t="shared" si="76"/>
        <v>0</v>
      </c>
      <c r="BB102" s="92" t="str">
        <f t="shared" si="77"/>
        <v/>
      </c>
      <c r="BC102" s="100"/>
      <c r="BD102" s="31"/>
      <c r="BE102" s="31"/>
      <c r="BF102" s="101"/>
      <c r="BG102" s="93">
        <f t="shared" si="78"/>
        <v>0</v>
      </c>
      <c r="BH102" s="94">
        <f t="shared" si="79"/>
        <v>0</v>
      </c>
      <c r="BI102" s="95" t="str">
        <f t="shared" si="80"/>
        <v>-</v>
      </c>
      <c r="BJ102" s="95" t="e">
        <f t="shared" si="81"/>
        <v>#N/A</v>
      </c>
      <c r="BK102" s="95">
        <f t="shared" si="82"/>
        <v>0</v>
      </c>
      <c r="BL102" s="96">
        <f t="shared" si="87"/>
        <v>0</v>
      </c>
      <c r="BM102" s="97">
        <f t="shared" si="83"/>
        <v>0</v>
      </c>
      <c r="BN102" s="97">
        <f t="shared" si="84"/>
        <v>0</v>
      </c>
      <c r="BO102" s="97">
        <f t="shared" si="8"/>
        <v>0</v>
      </c>
      <c r="BP102" s="97">
        <f t="shared" si="85"/>
        <v>0</v>
      </c>
      <c r="BQ102" s="97">
        <f t="shared" si="86"/>
        <v>0</v>
      </c>
      <c r="BR102" s="98">
        <f>SUMIFS(AY$22:$AY$121,$O$22:$O$121,$O102,$C$22:$C$121,C102)*Q102</f>
        <v>0</v>
      </c>
      <c r="BS102" s="98">
        <f>SUMIFS($AY$22:AY$121,$R$22:$R$121,$R102,$C$22:$C$121,C102)*T102</f>
        <v>0</v>
      </c>
      <c r="BT102" s="98">
        <f>SUMIFS($AY$22:AY$121,$U$22:$U$121,$U102,$C$22:$C$121,C102)*W102</f>
        <v>0</v>
      </c>
      <c r="BU102" s="98">
        <f>SUMIFS($AY$22:AY$121,$X$22:$X$121,$X102,$C$22:$C$121,C102)*Z102</f>
        <v>0</v>
      </c>
      <c r="BV102" s="98">
        <f>SUMIFS($AY$22:AY$121,$AA$22:$AA$121,$AA102,$C$22:$C$121,C102)*AC102</f>
        <v>0</v>
      </c>
      <c r="BW102" s="98">
        <f>SUMIFS($AY$22:AY$121,$AD$22:$AD$121,$AD102,$C$22:$C$121,C102)*AF102</f>
        <v>0</v>
      </c>
      <c r="BX102" s="98">
        <f>SUMIFS($AY$22:AY$121,$AG$22:$AG$121,$AG102,$C$22:$C$121,C102)*AI102</f>
        <v>0</v>
      </c>
      <c r="BY102" s="98">
        <f>SUMIFS($AY$22:AY$121,$AJ$22:$AJ$121,$AJ102,$C$22:$C$121,C102)*AL102</f>
        <v>0</v>
      </c>
      <c r="BZ102" s="98">
        <f>SUMIFS($AY$22:AY$121,$AM$22:$AM$121,$AM102,$C$22:$C$121,C102)*AO102</f>
        <v>0</v>
      </c>
      <c r="CA102" s="98">
        <f>SUMIFS($AY$22:AY$121,$AP$22:$AP$121,$AP102,$C$22:$C$121,C102)*AR102</f>
        <v>0</v>
      </c>
      <c r="CB102" s="49"/>
      <c r="CC102" s="38"/>
      <c r="CW102" s="29"/>
    </row>
    <row r="103" spans="1:101" ht="21.9" customHeight="1" outlineLevel="1" x14ac:dyDescent="0.3">
      <c r="A103" s="15"/>
      <c r="B103" s="17"/>
      <c r="C103" s="81">
        <v>82</v>
      </c>
      <c r="D103" s="186" t="s">
        <v>71</v>
      </c>
      <c r="E103" s="187"/>
      <c r="F103" s="82" t="str">
        <f t="shared" si="53"/>
        <v/>
      </c>
      <c r="G103" s="173"/>
      <c r="H103" s="82"/>
      <c r="I103" s="188"/>
      <c r="J103" s="189"/>
      <c r="K103" s="83" t="str">
        <f t="shared" si="0"/>
        <v/>
      </c>
      <c r="L103" s="188"/>
      <c r="M103" s="82" t="str">
        <f t="shared" si="54"/>
        <v/>
      </c>
      <c r="N103" s="174" t="str">
        <f t="shared" si="55"/>
        <v/>
      </c>
      <c r="O103" s="190"/>
      <c r="P103" s="84" t="str">
        <f t="shared" si="56"/>
        <v/>
      </c>
      <c r="Q103" s="85">
        <f t="shared" si="57"/>
        <v>0</v>
      </c>
      <c r="R103" s="190"/>
      <c r="S103" s="84" t="str">
        <f t="shared" si="58"/>
        <v/>
      </c>
      <c r="T103" s="85">
        <f t="shared" si="59"/>
        <v>0</v>
      </c>
      <c r="U103" s="190"/>
      <c r="V103" s="84" t="str">
        <f t="shared" si="60"/>
        <v/>
      </c>
      <c r="W103" s="85">
        <f t="shared" si="61"/>
        <v>0</v>
      </c>
      <c r="X103" s="190"/>
      <c r="Y103" s="84" t="str">
        <f t="shared" si="62"/>
        <v/>
      </c>
      <c r="Z103" s="85">
        <f t="shared" si="63"/>
        <v>0</v>
      </c>
      <c r="AA103" s="190"/>
      <c r="AB103" s="84" t="str">
        <f t="shared" si="47"/>
        <v/>
      </c>
      <c r="AC103" s="85">
        <f t="shared" si="64"/>
        <v>0</v>
      </c>
      <c r="AD103" s="192"/>
      <c r="AE103" s="84" t="str">
        <f t="shared" si="48"/>
        <v/>
      </c>
      <c r="AF103" s="85">
        <f t="shared" si="65"/>
        <v>0</v>
      </c>
      <c r="AG103" s="192"/>
      <c r="AH103" s="84" t="str">
        <f t="shared" si="49"/>
        <v/>
      </c>
      <c r="AI103" s="85">
        <f t="shared" si="66"/>
        <v>0</v>
      </c>
      <c r="AJ103" s="192"/>
      <c r="AK103" s="84" t="str">
        <f t="shared" si="50"/>
        <v/>
      </c>
      <c r="AL103" s="85">
        <f t="shared" si="67"/>
        <v>0</v>
      </c>
      <c r="AM103" s="192"/>
      <c r="AN103" s="84" t="str">
        <f t="shared" si="51"/>
        <v/>
      </c>
      <c r="AO103" s="85">
        <f t="shared" si="68"/>
        <v>0</v>
      </c>
      <c r="AP103" s="192"/>
      <c r="AQ103" s="84" t="str">
        <f t="shared" si="52"/>
        <v/>
      </c>
      <c r="AR103" s="86">
        <f t="shared" si="69"/>
        <v>0</v>
      </c>
      <c r="AS103" s="87">
        <f t="shared" si="70"/>
        <v>0</v>
      </c>
      <c r="AT103" s="88" t="str">
        <f t="shared" si="71"/>
        <v/>
      </c>
      <c r="AU103" s="89" t="str">
        <f t="shared" si="72"/>
        <v/>
      </c>
      <c r="AV103" s="89"/>
      <c r="AW103" s="99" t="str">
        <f t="shared" si="73"/>
        <v>-</v>
      </c>
      <c r="AX103" s="89"/>
      <c r="AY103" s="91">
        <f t="shared" si="74"/>
        <v>0</v>
      </c>
      <c r="AZ103" s="91">
        <f t="shared" si="75"/>
        <v>0</v>
      </c>
      <c r="BA103" s="91">
        <f t="shared" si="76"/>
        <v>0</v>
      </c>
      <c r="BB103" s="92" t="str">
        <f t="shared" si="77"/>
        <v/>
      </c>
      <c r="BC103" s="100"/>
      <c r="BD103" s="31"/>
      <c r="BE103" s="31"/>
      <c r="BF103" s="101"/>
      <c r="BG103" s="93">
        <f t="shared" si="78"/>
        <v>0</v>
      </c>
      <c r="BH103" s="94">
        <f t="shared" si="79"/>
        <v>0</v>
      </c>
      <c r="BI103" s="95" t="str">
        <f t="shared" si="80"/>
        <v>-</v>
      </c>
      <c r="BJ103" s="95" t="e">
        <f t="shared" si="81"/>
        <v>#N/A</v>
      </c>
      <c r="BK103" s="95">
        <f t="shared" si="82"/>
        <v>0</v>
      </c>
      <c r="BL103" s="96">
        <f t="shared" si="87"/>
        <v>0</v>
      </c>
      <c r="BM103" s="97">
        <f t="shared" si="83"/>
        <v>0</v>
      </c>
      <c r="BN103" s="97">
        <f t="shared" si="84"/>
        <v>0</v>
      </c>
      <c r="BO103" s="97">
        <f t="shared" si="8"/>
        <v>0</v>
      </c>
      <c r="BP103" s="97">
        <f t="shared" si="85"/>
        <v>0</v>
      </c>
      <c r="BQ103" s="97">
        <f t="shared" si="86"/>
        <v>0</v>
      </c>
      <c r="BR103" s="98">
        <f>SUMIFS(AY$22:$AY$121,$O$22:$O$121,$O103,$C$22:$C$121,C103)*Q103</f>
        <v>0</v>
      </c>
      <c r="BS103" s="98">
        <f>SUMIFS($AY$22:AY$121,$R$22:$R$121,$R103,$C$22:$C$121,C103)*T103</f>
        <v>0</v>
      </c>
      <c r="BT103" s="98">
        <f>SUMIFS($AY$22:AY$121,$U$22:$U$121,$U103,$C$22:$C$121,C103)*W103</f>
        <v>0</v>
      </c>
      <c r="BU103" s="98">
        <f>SUMIFS($AY$22:AY$121,$X$22:$X$121,$X103,$C$22:$C$121,C103)*Z103</f>
        <v>0</v>
      </c>
      <c r="BV103" s="98">
        <f>SUMIFS($AY$22:AY$121,$AA$22:$AA$121,$AA103,$C$22:$C$121,C103)*AC103</f>
        <v>0</v>
      </c>
      <c r="BW103" s="98">
        <f>SUMIFS($AY$22:AY$121,$AD$22:$AD$121,$AD103,$C$22:$C$121,C103)*AF103</f>
        <v>0</v>
      </c>
      <c r="BX103" s="98">
        <f>SUMIFS($AY$22:AY$121,$AG$22:$AG$121,$AG103,$C$22:$C$121,C103)*AI103</f>
        <v>0</v>
      </c>
      <c r="BY103" s="98">
        <f>SUMIFS($AY$22:AY$121,$AJ$22:$AJ$121,$AJ103,$C$22:$C$121,C103)*AL103</f>
        <v>0</v>
      </c>
      <c r="BZ103" s="98">
        <f>SUMIFS($AY$22:AY$121,$AM$22:$AM$121,$AM103,$C$22:$C$121,C103)*AO103</f>
        <v>0</v>
      </c>
      <c r="CA103" s="98">
        <f>SUMIFS($AY$22:AY$121,$AP$22:$AP$121,$AP103,$C$22:$C$121,C103)*AR103</f>
        <v>0</v>
      </c>
      <c r="CB103" s="49"/>
      <c r="CW103" s="29"/>
    </row>
    <row r="104" spans="1:101" ht="21.9" customHeight="1" outlineLevel="1" x14ac:dyDescent="0.3">
      <c r="A104" s="15"/>
      <c r="B104" s="17"/>
      <c r="C104" s="81">
        <v>83</v>
      </c>
      <c r="D104" s="186" t="s">
        <v>71</v>
      </c>
      <c r="E104" s="187"/>
      <c r="F104" s="82" t="str">
        <f t="shared" si="53"/>
        <v/>
      </c>
      <c r="G104" s="173"/>
      <c r="H104" s="82"/>
      <c r="I104" s="188"/>
      <c r="J104" s="189"/>
      <c r="K104" s="83" t="str">
        <f t="shared" si="0"/>
        <v/>
      </c>
      <c r="L104" s="188"/>
      <c r="M104" s="82" t="str">
        <f t="shared" si="54"/>
        <v/>
      </c>
      <c r="N104" s="174" t="str">
        <f t="shared" si="55"/>
        <v/>
      </c>
      <c r="O104" s="190"/>
      <c r="P104" s="84" t="str">
        <f t="shared" si="56"/>
        <v/>
      </c>
      <c r="Q104" s="85">
        <f t="shared" si="57"/>
        <v>0</v>
      </c>
      <c r="R104" s="190"/>
      <c r="S104" s="84" t="str">
        <f t="shared" si="58"/>
        <v/>
      </c>
      <c r="T104" s="85">
        <f t="shared" si="59"/>
        <v>0</v>
      </c>
      <c r="U104" s="190"/>
      <c r="V104" s="84" t="str">
        <f t="shared" si="60"/>
        <v/>
      </c>
      <c r="W104" s="85">
        <f t="shared" si="61"/>
        <v>0</v>
      </c>
      <c r="X104" s="190"/>
      <c r="Y104" s="84" t="str">
        <f t="shared" si="62"/>
        <v/>
      </c>
      <c r="Z104" s="85">
        <f t="shared" si="63"/>
        <v>0</v>
      </c>
      <c r="AA104" s="190"/>
      <c r="AB104" s="84" t="str">
        <f t="shared" si="47"/>
        <v/>
      </c>
      <c r="AC104" s="85">
        <f t="shared" si="64"/>
        <v>0</v>
      </c>
      <c r="AD104" s="192"/>
      <c r="AE104" s="84" t="str">
        <f t="shared" si="48"/>
        <v/>
      </c>
      <c r="AF104" s="85">
        <f t="shared" si="65"/>
        <v>0</v>
      </c>
      <c r="AG104" s="192"/>
      <c r="AH104" s="84" t="str">
        <f t="shared" si="49"/>
        <v/>
      </c>
      <c r="AI104" s="85">
        <f t="shared" si="66"/>
        <v>0</v>
      </c>
      <c r="AJ104" s="192"/>
      <c r="AK104" s="84" t="str">
        <f t="shared" si="50"/>
        <v/>
      </c>
      <c r="AL104" s="85">
        <f t="shared" si="67"/>
        <v>0</v>
      </c>
      <c r="AM104" s="192"/>
      <c r="AN104" s="84" t="str">
        <f t="shared" si="51"/>
        <v/>
      </c>
      <c r="AO104" s="85">
        <f t="shared" si="68"/>
        <v>0</v>
      </c>
      <c r="AP104" s="192"/>
      <c r="AQ104" s="84" t="str">
        <f t="shared" si="52"/>
        <v/>
      </c>
      <c r="AR104" s="86">
        <f t="shared" si="69"/>
        <v>0</v>
      </c>
      <c r="AS104" s="87">
        <f t="shared" si="70"/>
        <v>0</v>
      </c>
      <c r="AT104" s="88" t="str">
        <f t="shared" si="71"/>
        <v/>
      </c>
      <c r="AU104" s="89" t="str">
        <f t="shared" si="72"/>
        <v/>
      </c>
      <c r="AV104" s="89"/>
      <c r="AW104" s="99" t="str">
        <f t="shared" si="73"/>
        <v>-</v>
      </c>
      <c r="AX104" s="89"/>
      <c r="AY104" s="91">
        <f t="shared" si="74"/>
        <v>0</v>
      </c>
      <c r="AZ104" s="91">
        <f t="shared" si="75"/>
        <v>0</v>
      </c>
      <c r="BA104" s="91">
        <f t="shared" si="76"/>
        <v>0</v>
      </c>
      <c r="BB104" s="92" t="str">
        <f t="shared" si="77"/>
        <v/>
      </c>
      <c r="BC104" s="100"/>
      <c r="BD104" s="31"/>
      <c r="BE104" s="31"/>
      <c r="BF104" s="101"/>
      <c r="BG104" s="93">
        <f t="shared" si="78"/>
        <v>0</v>
      </c>
      <c r="BH104" s="94">
        <f t="shared" si="79"/>
        <v>0</v>
      </c>
      <c r="BI104" s="95" t="str">
        <f t="shared" si="80"/>
        <v>-</v>
      </c>
      <c r="BJ104" s="95" t="e">
        <f t="shared" si="81"/>
        <v>#N/A</v>
      </c>
      <c r="BK104" s="95">
        <f t="shared" si="82"/>
        <v>0</v>
      </c>
      <c r="BL104" s="96">
        <f t="shared" si="87"/>
        <v>0</v>
      </c>
      <c r="BM104" s="97">
        <f t="shared" si="83"/>
        <v>0</v>
      </c>
      <c r="BN104" s="97">
        <f t="shared" si="84"/>
        <v>0</v>
      </c>
      <c r="BO104" s="97">
        <f t="shared" si="8"/>
        <v>0</v>
      </c>
      <c r="BP104" s="97">
        <f t="shared" si="85"/>
        <v>0</v>
      </c>
      <c r="BQ104" s="97">
        <f t="shared" si="86"/>
        <v>0</v>
      </c>
      <c r="BR104" s="98">
        <f>SUMIFS(AY$22:$AY$121,$O$22:$O$121,$O104,$C$22:$C$121,C104)*Q104</f>
        <v>0</v>
      </c>
      <c r="BS104" s="98">
        <f>SUMIFS($AY$22:AY$121,$R$22:$R$121,$R104,$C$22:$C$121,C104)*T104</f>
        <v>0</v>
      </c>
      <c r="BT104" s="98">
        <f>SUMIFS($AY$22:AY$121,$U$22:$U$121,$U104,$C$22:$C$121,C104)*W104</f>
        <v>0</v>
      </c>
      <c r="BU104" s="98">
        <f>SUMIFS($AY$22:AY$121,$X$22:$X$121,$X104,$C$22:$C$121,C104)*Z104</f>
        <v>0</v>
      </c>
      <c r="BV104" s="98">
        <f>SUMIFS($AY$22:AY$121,$AA$22:$AA$121,$AA104,$C$22:$C$121,C104)*AC104</f>
        <v>0</v>
      </c>
      <c r="BW104" s="98">
        <f>SUMIFS($AY$22:AY$121,$AD$22:$AD$121,$AD104,$C$22:$C$121,C104)*AF104</f>
        <v>0</v>
      </c>
      <c r="BX104" s="98">
        <f>SUMIFS($AY$22:AY$121,$AG$22:$AG$121,$AG104,$C$22:$C$121,C104)*AI104</f>
        <v>0</v>
      </c>
      <c r="BY104" s="98">
        <f>SUMIFS($AY$22:AY$121,$AJ$22:$AJ$121,$AJ104,$C$22:$C$121,C104)*AL104</f>
        <v>0</v>
      </c>
      <c r="BZ104" s="98">
        <f>SUMIFS($AY$22:AY$121,$AM$22:$AM$121,$AM104,$C$22:$C$121,C104)*AO104</f>
        <v>0</v>
      </c>
      <c r="CA104" s="98">
        <f>SUMIFS($AY$22:AY$121,$AP$22:$AP$121,$AP104,$C$22:$C$121,C104)*AR104</f>
        <v>0</v>
      </c>
      <c r="CB104" s="49"/>
      <c r="CC104" s="38"/>
      <c r="CW104" s="29"/>
    </row>
    <row r="105" spans="1:101" ht="21.9" customHeight="1" outlineLevel="1" x14ac:dyDescent="0.3">
      <c r="A105" s="15"/>
      <c r="B105" s="17"/>
      <c r="C105" s="81">
        <v>84</v>
      </c>
      <c r="D105" s="186" t="s">
        <v>71</v>
      </c>
      <c r="E105" s="187"/>
      <c r="F105" s="82" t="str">
        <f t="shared" si="53"/>
        <v/>
      </c>
      <c r="G105" s="173"/>
      <c r="H105" s="82"/>
      <c r="I105" s="188"/>
      <c r="J105" s="189"/>
      <c r="K105" s="83" t="str">
        <f t="shared" si="0"/>
        <v/>
      </c>
      <c r="L105" s="188"/>
      <c r="M105" s="82" t="str">
        <f t="shared" si="54"/>
        <v/>
      </c>
      <c r="N105" s="174" t="str">
        <f t="shared" si="55"/>
        <v/>
      </c>
      <c r="O105" s="190"/>
      <c r="P105" s="84" t="str">
        <f t="shared" si="56"/>
        <v/>
      </c>
      <c r="Q105" s="85">
        <f t="shared" si="57"/>
        <v>0</v>
      </c>
      <c r="R105" s="190"/>
      <c r="S105" s="84" t="str">
        <f t="shared" si="58"/>
        <v/>
      </c>
      <c r="T105" s="85">
        <f t="shared" si="59"/>
        <v>0</v>
      </c>
      <c r="U105" s="190"/>
      <c r="V105" s="84" t="str">
        <f t="shared" si="60"/>
        <v/>
      </c>
      <c r="W105" s="85">
        <f t="shared" si="61"/>
        <v>0</v>
      </c>
      <c r="X105" s="190"/>
      <c r="Y105" s="84" t="str">
        <f t="shared" si="62"/>
        <v/>
      </c>
      <c r="Z105" s="85">
        <f t="shared" si="63"/>
        <v>0</v>
      </c>
      <c r="AA105" s="190"/>
      <c r="AB105" s="84" t="str">
        <f t="shared" si="47"/>
        <v/>
      </c>
      <c r="AC105" s="85">
        <f t="shared" si="64"/>
        <v>0</v>
      </c>
      <c r="AD105" s="192"/>
      <c r="AE105" s="84" t="str">
        <f t="shared" si="48"/>
        <v/>
      </c>
      <c r="AF105" s="85">
        <f t="shared" si="65"/>
        <v>0</v>
      </c>
      <c r="AG105" s="192"/>
      <c r="AH105" s="84" t="str">
        <f t="shared" si="49"/>
        <v/>
      </c>
      <c r="AI105" s="85">
        <f t="shared" si="66"/>
        <v>0</v>
      </c>
      <c r="AJ105" s="192"/>
      <c r="AK105" s="84" t="str">
        <f t="shared" si="50"/>
        <v/>
      </c>
      <c r="AL105" s="85">
        <f t="shared" si="67"/>
        <v>0</v>
      </c>
      <c r="AM105" s="192"/>
      <c r="AN105" s="84" t="str">
        <f t="shared" si="51"/>
        <v/>
      </c>
      <c r="AO105" s="85">
        <f t="shared" si="68"/>
        <v>0</v>
      </c>
      <c r="AP105" s="192"/>
      <c r="AQ105" s="84" t="str">
        <f t="shared" si="52"/>
        <v/>
      </c>
      <c r="AR105" s="86">
        <f t="shared" si="69"/>
        <v>0</v>
      </c>
      <c r="AS105" s="87">
        <f t="shared" si="70"/>
        <v>0</v>
      </c>
      <c r="AT105" s="88" t="str">
        <f t="shared" si="71"/>
        <v/>
      </c>
      <c r="AU105" s="89" t="str">
        <f t="shared" si="72"/>
        <v/>
      </c>
      <c r="AV105" s="89"/>
      <c r="AW105" s="99" t="str">
        <f t="shared" si="73"/>
        <v>-</v>
      </c>
      <c r="AX105" s="89"/>
      <c r="AY105" s="91">
        <f t="shared" si="74"/>
        <v>0</v>
      </c>
      <c r="AZ105" s="91">
        <f t="shared" si="75"/>
        <v>0</v>
      </c>
      <c r="BA105" s="91">
        <f t="shared" si="76"/>
        <v>0</v>
      </c>
      <c r="BB105" s="92" t="str">
        <f t="shared" si="77"/>
        <v/>
      </c>
      <c r="BC105" s="100"/>
      <c r="BD105" s="31"/>
      <c r="BE105" s="31"/>
      <c r="BF105" s="101"/>
      <c r="BG105" s="93">
        <f t="shared" si="78"/>
        <v>0</v>
      </c>
      <c r="BH105" s="94">
        <f t="shared" si="79"/>
        <v>0</v>
      </c>
      <c r="BI105" s="95" t="str">
        <f t="shared" si="80"/>
        <v>-</v>
      </c>
      <c r="BJ105" s="95" t="e">
        <f t="shared" si="81"/>
        <v>#N/A</v>
      </c>
      <c r="BK105" s="95">
        <f t="shared" si="82"/>
        <v>0</v>
      </c>
      <c r="BL105" s="96">
        <f t="shared" si="87"/>
        <v>0</v>
      </c>
      <c r="BM105" s="97">
        <f t="shared" si="83"/>
        <v>0</v>
      </c>
      <c r="BN105" s="97">
        <f t="shared" si="84"/>
        <v>0</v>
      </c>
      <c r="BO105" s="97">
        <f t="shared" si="8"/>
        <v>0</v>
      </c>
      <c r="BP105" s="97">
        <f t="shared" si="85"/>
        <v>0</v>
      </c>
      <c r="BQ105" s="97">
        <f t="shared" si="86"/>
        <v>0</v>
      </c>
      <c r="BR105" s="98">
        <f>SUMIFS(AY$22:$AY$121,$O$22:$O$121,$O105,$C$22:$C$121,C105)*Q105</f>
        <v>0</v>
      </c>
      <c r="BS105" s="98">
        <f>SUMIFS($AY$22:AY$121,$R$22:$R$121,$R105,$C$22:$C$121,C105)*T105</f>
        <v>0</v>
      </c>
      <c r="BT105" s="98">
        <f>SUMIFS($AY$22:AY$121,$U$22:$U$121,$U105,$C$22:$C$121,C105)*W105</f>
        <v>0</v>
      </c>
      <c r="BU105" s="98">
        <f>SUMIFS($AY$22:AY$121,$X$22:$X$121,$X105,$C$22:$C$121,C105)*Z105</f>
        <v>0</v>
      </c>
      <c r="BV105" s="98">
        <f>SUMIFS($AY$22:AY$121,$AA$22:$AA$121,$AA105,$C$22:$C$121,C105)*AC105</f>
        <v>0</v>
      </c>
      <c r="BW105" s="98">
        <f>SUMIFS($AY$22:AY$121,$AD$22:$AD$121,$AD105,$C$22:$C$121,C105)*AF105</f>
        <v>0</v>
      </c>
      <c r="BX105" s="98">
        <f>SUMIFS($AY$22:AY$121,$AG$22:$AG$121,$AG105,$C$22:$C$121,C105)*AI105</f>
        <v>0</v>
      </c>
      <c r="BY105" s="98">
        <f>SUMIFS($AY$22:AY$121,$AJ$22:$AJ$121,$AJ105,$C$22:$C$121,C105)*AL105</f>
        <v>0</v>
      </c>
      <c r="BZ105" s="98">
        <f>SUMIFS($AY$22:AY$121,$AM$22:$AM$121,$AM105,$C$22:$C$121,C105)*AO105</f>
        <v>0</v>
      </c>
      <c r="CA105" s="98">
        <f>SUMIFS($AY$22:AY$121,$AP$22:$AP$121,$AP105,$C$22:$C$121,C105)*AR105</f>
        <v>0</v>
      </c>
      <c r="CB105" s="49"/>
      <c r="CC105" s="38"/>
      <c r="CW105" s="29"/>
    </row>
    <row r="106" spans="1:101" ht="21.9" customHeight="1" outlineLevel="1" x14ac:dyDescent="0.3">
      <c r="A106" s="15"/>
      <c r="B106" s="17"/>
      <c r="C106" s="81">
        <v>85</v>
      </c>
      <c r="D106" s="186" t="s">
        <v>71</v>
      </c>
      <c r="E106" s="187"/>
      <c r="F106" s="82" t="str">
        <f t="shared" si="53"/>
        <v/>
      </c>
      <c r="G106" s="173"/>
      <c r="H106" s="82"/>
      <c r="I106" s="188"/>
      <c r="J106" s="189"/>
      <c r="K106" s="83" t="str">
        <f t="shared" si="0"/>
        <v/>
      </c>
      <c r="L106" s="188"/>
      <c r="M106" s="82" t="str">
        <f t="shared" si="54"/>
        <v/>
      </c>
      <c r="N106" s="174" t="str">
        <f t="shared" si="55"/>
        <v/>
      </c>
      <c r="O106" s="190"/>
      <c r="P106" s="84" t="str">
        <f t="shared" si="56"/>
        <v/>
      </c>
      <c r="Q106" s="85">
        <f t="shared" si="57"/>
        <v>0</v>
      </c>
      <c r="R106" s="190"/>
      <c r="S106" s="84" t="str">
        <f t="shared" si="58"/>
        <v/>
      </c>
      <c r="T106" s="85">
        <f t="shared" si="59"/>
        <v>0</v>
      </c>
      <c r="U106" s="190"/>
      <c r="V106" s="84" t="str">
        <f t="shared" si="60"/>
        <v/>
      </c>
      <c r="W106" s="85">
        <f t="shared" si="61"/>
        <v>0</v>
      </c>
      <c r="X106" s="190"/>
      <c r="Y106" s="84" t="str">
        <f t="shared" si="62"/>
        <v/>
      </c>
      <c r="Z106" s="85">
        <f t="shared" si="63"/>
        <v>0</v>
      </c>
      <c r="AA106" s="190"/>
      <c r="AB106" s="84" t="str">
        <f t="shared" si="47"/>
        <v/>
      </c>
      <c r="AC106" s="85">
        <f t="shared" si="64"/>
        <v>0</v>
      </c>
      <c r="AD106" s="192"/>
      <c r="AE106" s="84" t="str">
        <f t="shared" si="48"/>
        <v/>
      </c>
      <c r="AF106" s="85">
        <f t="shared" si="65"/>
        <v>0</v>
      </c>
      <c r="AG106" s="192"/>
      <c r="AH106" s="84" t="str">
        <f t="shared" si="49"/>
        <v/>
      </c>
      <c r="AI106" s="85">
        <f t="shared" si="66"/>
        <v>0</v>
      </c>
      <c r="AJ106" s="192"/>
      <c r="AK106" s="84" t="str">
        <f t="shared" si="50"/>
        <v/>
      </c>
      <c r="AL106" s="85">
        <f t="shared" si="67"/>
        <v>0</v>
      </c>
      <c r="AM106" s="192"/>
      <c r="AN106" s="84" t="str">
        <f t="shared" si="51"/>
        <v/>
      </c>
      <c r="AO106" s="85">
        <f t="shared" si="68"/>
        <v>0</v>
      </c>
      <c r="AP106" s="192"/>
      <c r="AQ106" s="84" t="str">
        <f t="shared" si="52"/>
        <v/>
      </c>
      <c r="AR106" s="86">
        <f t="shared" si="69"/>
        <v>0</v>
      </c>
      <c r="AS106" s="87">
        <f t="shared" si="70"/>
        <v>0</v>
      </c>
      <c r="AT106" s="88" t="str">
        <f t="shared" si="71"/>
        <v/>
      </c>
      <c r="AU106" s="89" t="str">
        <f t="shared" si="72"/>
        <v/>
      </c>
      <c r="AV106" s="89"/>
      <c r="AW106" s="99" t="str">
        <f t="shared" si="73"/>
        <v>-</v>
      </c>
      <c r="AX106" s="89"/>
      <c r="AY106" s="91">
        <f t="shared" si="74"/>
        <v>0</v>
      </c>
      <c r="AZ106" s="91">
        <f t="shared" si="75"/>
        <v>0</v>
      </c>
      <c r="BA106" s="91">
        <f t="shared" si="76"/>
        <v>0</v>
      </c>
      <c r="BB106" s="92" t="str">
        <f t="shared" si="77"/>
        <v/>
      </c>
      <c r="BC106" s="100"/>
      <c r="BD106" s="31"/>
      <c r="BE106" s="31"/>
      <c r="BF106" s="101"/>
      <c r="BG106" s="93">
        <f t="shared" si="78"/>
        <v>0</v>
      </c>
      <c r="BH106" s="94">
        <f t="shared" si="79"/>
        <v>0</v>
      </c>
      <c r="BI106" s="95" t="str">
        <f t="shared" si="80"/>
        <v>-</v>
      </c>
      <c r="BJ106" s="95" t="e">
        <f t="shared" si="81"/>
        <v>#N/A</v>
      </c>
      <c r="BK106" s="95">
        <f t="shared" si="82"/>
        <v>0</v>
      </c>
      <c r="BL106" s="96">
        <f t="shared" si="87"/>
        <v>0</v>
      </c>
      <c r="BM106" s="97">
        <f t="shared" si="83"/>
        <v>0</v>
      </c>
      <c r="BN106" s="97">
        <f t="shared" si="84"/>
        <v>0</v>
      </c>
      <c r="BO106" s="97">
        <f t="shared" si="8"/>
        <v>0</v>
      </c>
      <c r="BP106" s="97">
        <f t="shared" si="85"/>
        <v>0</v>
      </c>
      <c r="BQ106" s="97">
        <f t="shared" si="86"/>
        <v>0</v>
      </c>
      <c r="BR106" s="98">
        <f>SUMIFS(AY$22:$AY$121,$O$22:$O$121,$O106,$C$22:$C$121,C106)*Q106</f>
        <v>0</v>
      </c>
      <c r="BS106" s="98">
        <f>SUMIFS($AY$22:AY$121,$R$22:$R$121,$R106,$C$22:$C$121,C106)*T106</f>
        <v>0</v>
      </c>
      <c r="BT106" s="98">
        <f>SUMIFS($AY$22:AY$121,$U$22:$U$121,$U106,$C$22:$C$121,C106)*W106</f>
        <v>0</v>
      </c>
      <c r="BU106" s="98">
        <f>SUMIFS($AY$22:AY$121,$X$22:$X$121,$X106,$C$22:$C$121,C106)*Z106</f>
        <v>0</v>
      </c>
      <c r="BV106" s="98">
        <f>SUMIFS($AY$22:AY$121,$AA$22:$AA$121,$AA106,$C$22:$C$121,C106)*AC106</f>
        <v>0</v>
      </c>
      <c r="BW106" s="98">
        <f>SUMIFS($AY$22:AY$121,$AD$22:$AD$121,$AD106,$C$22:$C$121,C106)*AF106</f>
        <v>0</v>
      </c>
      <c r="BX106" s="98">
        <f>SUMIFS($AY$22:AY$121,$AG$22:$AG$121,$AG106,$C$22:$C$121,C106)*AI106</f>
        <v>0</v>
      </c>
      <c r="BY106" s="98">
        <f>SUMIFS($AY$22:AY$121,$AJ$22:$AJ$121,$AJ106,$C$22:$C$121,C106)*AL106</f>
        <v>0</v>
      </c>
      <c r="BZ106" s="98">
        <f>SUMIFS($AY$22:AY$121,$AM$22:$AM$121,$AM106,$C$22:$C$121,C106)*AO106</f>
        <v>0</v>
      </c>
      <c r="CA106" s="98">
        <f>SUMIFS($AY$22:AY$121,$AP$22:$AP$121,$AP106,$C$22:$C$121,C106)*AR106</f>
        <v>0</v>
      </c>
      <c r="CB106" s="49"/>
      <c r="CW106" s="29"/>
    </row>
    <row r="107" spans="1:101" ht="21.9" customHeight="1" outlineLevel="1" x14ac:dyDescent="0.3">
      <c r="A107" s="15"/>
      <c r="B107" s="17"/>
      <c r="C107" s="81">
        <v>86</v>
      </c>
      <c r="D107" s="186" t="s">
        <v>71</v>
      </c>
      <c r="E107" s="187"/>
      <c r="F107" s="82" t="str">
        <f t="shared" si="53"/>
        <v/>
      </c>
      <c r="G107" s="173"/>
      <c r="H107" s="82"/>
      <c r="I107" s="188"/>
      <c r="J107" s="189"/>
      <c r="K107" s="83" t="str">
        <f t="shared" si="0"/>
        <v/>
      </c>
      <c r="L107" s="188"/>
      <c r="M107" s="82" t="str">
        <f t="shared" si="54"/>
        <v/>
      </c>
      <c r="N107" s="174" t="str">
        <f t="shared" si="55"/>
        <v/>
      </c>
      <c r="O107" s="190"/>
      <c r="P107" s="84" t="str">
        <f t="shared" si="56"/>
        <v/>
      </c>
      <c r="Q107" s="85">
        <f t="shared" si="57"/>
        <v>0</v>
      </c>
      <c r="R107" s="190"/>
      <c r="S107" s="84" t="str">
        <f t="shared" si="58"/>
        <v/>
      </c>
      <c r="T107" s="85">
        <f t="shared" si="59"/>
        <v>0</v>
      </c>
      <c r="U107" s="190"/>
      <c r="V107" s="84" t="str">
        <f t="shared" si="60"/>
        <v/>
      </c>
      <c r="W107" s="85">
        <f t="shared" si="61"/>
        <v>0</v>
      </c>
      <c r="X107" s="190"/>
      <c r="Y107" s="84" t="str">
        <f t="shared" si="62"/>
        <v/>
      </c>
      <c r="Z107" s="85">
        <f t="shared" si="63"/>
        <v>0</v>
      </c>
      <c r="AA107" s="190"/>
      <c r="AB107" s="84" t="str">
        <f t="shared" si="47"/>
        <v/>
      </c>
      <c r="AC107" s="85">
        <f t="shared" si="64"/>
        <v>0</v>
      </c>
      <c r="AD107" s="192"/>
      <c r="AE107" s="84" t="str">
        <f t="shared" si="48"/>
        <v/>
      </c>
      <c r="AF107" s="85">
        <f t="shared" si="65"/>
        <v>0</v>
      </c>
      <c r="AG107" s="192"/>
      <c r="AH107" s="84" t="str">
        <f t="shared" si="49"/>
        <v/>
      </c>
      <c r="AI107" s="85">
        <f t="shared" si="66"/>
        <v>0</v>
      </c>
      <c r="AJ107" s="192"/>
      <c r="AK107" s="84" t="str">
        <f t="shared" si="50"/>
        <v/>
      </c>
      <c r="AL107" s="85">
        <f t="shared" si="67"/>
        <v>0</v>
      </c>
      <c r="AM107" s="192"/>
      <c r="AN107" s="84" t="str">
        <f t="shared" si="51"/>
        <v/>
      </c>
      <c r="AO107" s="85">
        <f t="shared" si="68"/>
        <v>0</v>
      </c>
      <c r="AP107" s="192"/>
      <c r="AQ107" s="84" t="str">
        <f t="shared" si="52"/>
        <v/>
      </c>
      <c r="AR107" s="86">
        <f t="shared" si="69"/>
        <v>0</v>
      </c>
      <c r="AS107" s="87">
        <f t="shared" si="70"/>
        <v>0</v>
      </c>
      <c r="AT107" s="88" t="str">
        <f t="shared" si="71"/>
        <v/>
      </c>
      <c r="AU107" s="89" t="str">
        <f t="shared" si="72"/>
        <v/>
      </c>
      <c r="AV107" s="89"/>
      <c r="AW107" s="99" t="str">
        <f t="shared" si="73"/>
        <v>-</v>
      </c>
      <c r="AX107" s="89"/>
      <c r="AY107" s="91">
        <f t="shared" si="74"/>
        <v>0</v>
      </c>
      <c r="AZ107" s="91">
        <f t="shared" si="75"/>
        <v>0</v>
      </c>
      <c r="BA107" s="91">
        <f t="shared" si="76"/>
        <v>0</v>
      </c>
      <c r="BB107" s="92" t="str">
        <f t="shared" si="77"/>
        <v/>
      </c>
      <c r="BC107" s="100"/>
      <c r="BD107" s="31"/>
      <c r="BE107" s="31"/>
      <c r="BF107" s="101"/>
      <c r="BG107" s="93">
        <f t="shared" si="78"/>
        <v>0</v>
      </c>
      <c r="BH107" s="94">
        <f t="shared" si="79"/>
        <v>0</v>
      </c>
      <c r="BI107" s="95" t="str">
        <f t="shared" si="80"/>
        <v>-</v>
      </c>
      <c r="BJ107" s="95" t="e">
        <f t="shared" si="81"/>
        <v>#N/A</v>
      </c>
      <c r="BK107" s="95">
        <f t="shared" si="82"/>
        <v>0</v>
      </c>
      <c r="BL107" s="96">
        <f t="shared" si="87"/>
        <v>0</v>
      </c>
      <c r="BM107" s="97">
        <f t="shared" si="83"/>
        <v>0</v>
      </c>
      <c r="BN107" s="97">
        <f t="shared" si="84"/>
        <v>0</v>
      </c>
      <c r="BO107" s="97">
        <f t="shared" si="8"/>
        <v>0</v>
      </c>
      <c r="BP107" s="97">
        <f t="shared" si="85"/>
        <v>0</v>
      </c>
      <c r="BQ107" s="97">
        <f t="shared" si="86"/>
        <v>0</v>
      </c>
      <c r="BR107" s="98">
        <f>SUMIFS(AY$22:$AY$121,$O$22:$O$121,$O107,$C$22:$C$121,C107)*Q107</f>
        <v>0</v>
      </c>
      <c r="BS107" s="98">
        <f>SUMIFS($AY$22:AY$121,$R$22:$R$121,$R107,$C$22:$C$121,C107)*T107</f>
        <v>0</v>
      </c>
      <c r="BT107" s="98">
        <f>SUMIFS($AY$22:AY$121,$U$22:$U$121,$U107,$C$22:$C$121,C107)*W107</f>
        <v>0</v>
      </c>
      <c r="BU107" s="98">
        <f>SUMIFS($AY$22:AY$121,$X$22:$X$121,$X107,$C$22:$C$121,C107)*Z107</f>
        <v>0</v>
      </c>
      <c r="BV107" s="98">
        <f>SUMIFS($AY$22:AY$121,$AA$22:$AA$121,$AA107,$C$22:$C$121,C107)*AC107</f>
        <v>0</v>
      </c>
      <c r="BW107" s="98">
        <f>SUMIFS($AY$22:AY$121,$AD$22:$AD$121,$AD107,$C$22:$C$121,C107)*AF107</f>
        <v>0</v>
      </c>
      <c r="BX107" s="98">
        <f>SUMIFS($AY$22:AY$121,$AG$22:$AG$121,$AG107,$C$22:$C$121,C107)*AI107</f>
        <v>0</v>
      </c>
      <c r="BY107" s="98">
        <f>SUMIFS($AY$22:AY$121,$AJ$22:$AJ$121,$AJ107,$C$22:$C$121,C107)*AL107</f>
        <v>0</v>
      </c>
      <c r="BZ107" s="98">
        <f>SUMIFS($AY$22:AY$121,$AM$22:$AM$121,$AM107,$C$22:$C$121,C107)*AO107</f>
        <v>0</v>
      </c>
      <c r="CA107" s="98">
        <f>SUMIFS($AY$22:AY$121,$AP$22:$AP$121,$AP107,$C$22:$C$121,C107)*AR107</f>
        <v>0</v>
      </c>
      <c r="CB107" s="49"/>
      <c r="CC107" s="38"/>
      <c r="CW107" s="29"/>
    </row>
    <row r="108" spans="1:101" ht="21.9" customHeight="1" outlineLevel="1" x14ac:dyDescent="0.3">
      <c r="A108" s="15"/>
      <c r="B108" s="17"/>
      <c r="C108" s="81">
        <v>87</v>
      </c>
      <c r="D108" s="186" t="s">
        <v>71</v>
      </c>
      <c r="E108" s="187"/>
      <c r="F108" s="82" t="str">
        <f t="shared" si="53"/>
        <v/>
      </c>
      <c r="G108" s="173"/>
      <c r="H108" s="82"/>
      <c r="I108" s="188"/>
      <c r="J108" s="189"/>
      <c r="K108" s="83" t="str">
        <f t="shared" si="0"/>
        <v/>
      </c>
      <c r="L108" s="188"/>
      <c r="M108" s="82" t="str">
        <f t="shared" si="54"/>
        <v/>
      </c>
      <c r="N108" s="174" t="str">
        <f t="shared" si="55"/>
        <v/>
      </c>
      <c r="O108" s="190"/>
      <c r="P108" s="84" t="str">
        <f t="shared" si="56"/>
        <v/>
      </c>
      <c r="Q108" s="85">
        <f t="shared" si="57"/>
        <v>0</v>
      </c>
      <c r="R108" s="190"/>
      <c r="S108" s="84" t="str">
        <f t="shared" si="58"/>
        <v/>
      </c>
      <c r="T108" s="85">
        <f t="shared" si="59"/>
        <v>0</v>
      </c>
      <c r="U108" s="190"/>
      <c r="V108" s="84" t="str">
        <f t="shared" si="60"/>
        <v/>
      </c>
      <c r="W108" s="85">
        <f t="shared" si="61"/>
        <v>0</v>
      </c>
      <c r="X108" s="190"/>
      <c r="Y108" s="84" t="str">
        <f t="shared" si="62"/>
        <v/>
      </c>
      <c r="Z108" s="85">
        <f t="shared" si="63"/>
        <v>0</v>
      </c>
      <c r="AA108" s="190"/>
      <c r="AB108" s="84" t="str">
        <f t="shared" si="47"/>
        <v/>
      </c>
      <c r="AC108" s="85">
        <f t="shared" si="64"/>
        <v>0</v>
      </c>
      <c r="AD108" s="192"/>
      <c r="AE108" s="84" t="str">
        <f t="shared" si="48"/>
        <v/>
      </c>
      <c r="AF108" s="85">
        <f t="shared" si="65"/>
        <v>0</v>
      </c>
      <c r="AG108" s="192"/>
      <c r="AH108" s="84" t="str">
        <f t="shared" si="49"/>
        <v/>
      </c>
      <c r="AI108" s="85">
        <f t="shared" si="66"/>
        <v>0</v>
      </c>
      <c r="AJ108" s="192"/>
      <c r="AK108" s="84" t="str">
        <f t="shared" si="50"/>
        <v/>
      </c>
      <c r="AL108" s="85">
        <f t="shared" si="67"/>
        <v>0</v>
      </c>
      <c r="AM108" s="192"/>
      <c r="AN108" s="84" t="str">
        <f t="shared" si="51"/>
        <v/>
      </c>
      <c r="AO108" s="85">
        <f t="shared" si="68"/>
        <v>0</v>
      </c>
      <c r="AP108" s="192"/>
      <c r="AQ108" s="84" t="str">
        <f t="shared" si="52"/>
        <v/>
      </c>
      <c r="AR108" s="86">
        <f t="shared" si="69"/>
        <v>0</v>
      </c>
      <c r="AS108" s="87">
        <f t="shared" si="70"/>
        <v>0</v>
      </c>
      <c r="AT108" s="88" t="str">
        <f t="shared" si="71"/>
        <v/>
      </c>
      <c r="AU108" s="89" t="str">
        <f t="shared" si="72"/>
        <v/>
      </c>
      <c r="AV108" s="89"/>
      <c r="AW108" s="99" t="str">
        <f t="shared" si="73"/>
        <v>-</v>
      </c>
      <c r="AX108" s="89"/>
      <c r="AY108" s="91">
        <f t="shared" si="74"/>
        <v>0</v>
      </c>
      <c r="AZ108" s="91">
        <f t="shared" si="75"/>
        <v>0</v>
      </c>
      <c r="BA108" s="91">
        <f t="shared" si="76"/>
        <v>0</v>
      </c>
      <c r="BB108" s="92" t="str">
        <f t="shared" si="77"/>
        <v/>
      </c>
      <c r="BC108" s="100"/>
      <c r="BD108" s="31"/>
      <c r="BE108" s="31"/>
      <c r="BF108" s="101"/>
      <c r="BG108" s="93">
        <f t="shared" si="78"/>
        <v>0</v>
      </c>
      <c r="BH108" s="94">
        <f t="shared" si="79"/>
        <v>0</v>
      </c>
      <c r="BI108" s="95" t="str">
        <f t="shared" si="80"/>
        <v>-</v>
      </c>
      <c r="BJ108" s="95" t="e">
        <f t="shared" si="81"/>
        <v>#N/A</v>
      </c>
      <c r="BK108" s="95">
        <f t="shared" si="82"/>
        <v>0</v>
      </c>
      <c r="BL108" s="96">
        <f t="shared" si="87"/>
        <v>0</v>
      </c>
      <c r="BM108" s="97">
        <f t="shared" si="83"/>
        <v>0</v>
      </c>
      <c r="BN108" s="97">
        <f t="shared" si="84"/>
        <v>0</v>
      </c>
      <c r="BO108" s="97">
        <f t="shared" si="8"/>
        <v>0</v>
      </c>
      <c r="BP108" s="97">
        <f t="shared" si="85"/>
        <v>0</v>
      </c>
      <c r="BQ108" s="97">
        <f t="shared" si="86"/>
        <v>0</v>
      </c>
      <c r="BR108" s="98">
        <f>SUMIFS(AY$22:$AY$121,$O$22:$O$121,$O108,$C$22:$C$121,C108)*Q108</f>
        <v>0</v>
      </c>
      <c r="BS108" s="98">
        <f>SUMIFS($AY$22:AY$121,$R$22:$R$121,$R108,$C$22:$C$121,C108)*T108</f>
        <v>0</v>
      </c>
      <c r="BT108" s="98">
        <f>SUMIFS($AY$22:AY$121,$U$22:$U$121,$U108,$C$22:$C$121,C108)*W108</f>
        <v>0</v>
      </c>
      <c r="BU108" s="98">
        <f>SUMIFS($AY$22:AY$121,$X$22:$X$121,$X108,$C$22:$C$121,C108)*Z108</f>
        <v>0</v>
      </c>
      <c r="BV108" s="98">
        <f>SUMIFS($AY$22:AY$121,$AA$22:$AA$121,$AA108,$C$22:$C$121,C108)*AC108</f>
        <v>0</v>
      </c>
      <c r="BW108" s="98">
        <f>SUMIFS($AY$22:AY$121,$AD$22:$AD$121,$AD108,$C$22:$C$121,C108)*AF108</f>
        <v>0</v>
      </c>
      <c r="BX108" s="98">
        <f>SUMIFS($AY$22:AY$121,$AG$22:$AG$121,$AG108,$C$22:$C$121,C108)*AI108</f>
        <v>0</v>
      </c>
      <c r="BY108" s="98">
        <f>SUMIFS($AY$22:AY$121,$AJ$22:$AJ$121,$AJ108,$C$22:$C$121,C108)*AL108</f>
        <v>0</v>
      </c>
      <c r="BZ108" s="98">
        <f>SUMIFS($AY$22:AY$121,$AM$22:$AM$121,$AM108,$C$22:$C$121,C108)*AO108</f>
        <v>0</v>
      </c>
      <c r="CA108" s="98">
        <f>SUMIFS($AY$22:AY$121,$AP$22:$AP$121,$AP108,$C$22:$C$121,C108)*AR108</f>
        <v>0</v>
      </c>
      <c r="CB108" s="49"/>
      <c r="CC108" s="38"/>
      <c r="CW108" s="29"/>
    </row>
    <row r="109" spans="1:101" ht="21.9" customHeight="1" outlineLevel="1" x14ac:dyDescent="0.3">
      <c r="A109" s="15"/>
      <c r="B109" s="17"/>
      <c r="C109" s="81">
        <v>88</v>
      </c>
      <c r="D109" s="186" t="s">
        <v>71</v>
      </c>
      <c r="E109" s="187"/>
      <c r="F109" s="82" t="str">
        <f t="shared" si="53"/>
        <v/>
      </c>
      <c r="G109" s="173"/>
      <c r="H109" s="82"/>
      <c r="I109" s="188"/>
      <c r="J109" s="189"/>
      <c r="K109" s="83" t="str">
        <f t="shared" si="0"/>
        <v/>
      </c>
      <c r="L109" s="188"/>
      <c r="M109" s="82" t="str">
        <f t="shared" si="54"/>
        <v/>
      </c>
      <c r="N109" s="174" t="str">
        <f t="shared" si="55"/>
        <v/>
      </c>
      <c r="O109" s="190"/>
      <c r="P109" s="84" t="str">
        <f t="shared" si="56"/>
        <v/>
      </c>
      <c r="Q109" s="85">
        <f t="shared" si="57"/>
        <v>0</v>
      </c>
      <c r="R109" s="190"/>
      <c r="S109" s="84" t="str">
        <f t="shared" si="58"/>
        <v/>
      </c>
      <c r="T109" s="85">
        <f t="shared" si="59"/>
        <v>0</v>
      </c>
      <c r="U109" s="190"/>
      <c r="V109" s="84" t="str">
        <f t="shared" si="60"/>
        <v/>
      </c>
      <c r="W109" s="85">
        <f t="shared" si="61"/>
        <v>0</v>
      </c>
      <c r="X109" s="190"/>
      <c r="Y109" s="84" t="str">
        <f t="shared" si="62"/>
        <v/>
      </c>
      <c r="Z109" s="85">
        <f t="shared" si="63"/>
        <v>0</v>
      </c>
      <c r="AA109" s="190"/>
      <c r="AB109" s="84" t="str">
        <f t="shared" si="47"/>
        <v/>
      </c>
      <c r="AC109" s="85">
        <f t="shared" si="64"/>
        <v>0</v>
      </c>
      <c r="AD109" s="192"/>
      <c r="AE109" s="84" t="str">
        <f t="shared" si="48"/>
        <v/>
      </c>
      <c r="AF109" s="85">
        <f t="shared" si="65"/>
        <v>0</v>
      </c>
      <c r="AG109" s="192"/>
      <c r="AH109" s="84" t="str">
        <f t="shared" si="49"/>
        <v/>
      </c>
      <c r="AI109" s="85">
        <f t="shared" si="66"/>
        <v>0</v>
      </c>
      <c r="AJ109" s="192"/>
      <c r="AK109" s="84" t="str">
        <f t="shared" si="50"/>
        <v/>
      </c>
      <c r="AL109" s="85">
        <f t="shared" si="67"/>
        <v>0</v>
      </c>
      <c r="AM109" s="192"/>
      <c r="AN109" s="84" t="str">
        <f t="shared" si="51"/>
        <v/>
      </c>
      <c r="AO109" s="85">
        <f t="shared" si="68"/>
        <v>0</v>
      </c>
      <c r="AP109" s="192"/>
      <c r="AQ109" s="84" t="str">
        <f t="shared" si="52"/>
        <v/>
      </c>
      <c r="AR109" s="86">
        <f t="shared" si="69"/>
        <v>0</v>
      </c>
      <c r="AS109" s="87">
        <f t="shared" si="70"/>
        <v>0</v>
      </c>
      <c r="AT109" s="88" t="str">
        <f t="shared" si="71"/>
        <v/>
      </c>
      <c r="AU109" s="89" t="str">
        <f t="shared" si="72"/>
        <v/>
      </c>
      <c r="AV109" s="89"/>
      <c r="AW109" s="99" t="str">
        <f t="shared" si="73"/>
        <v>-</v>
      </c>
      <c r="AX109" s="89"/>
      <c r="AY109" s="91">
        <f t="shared" si="74"/>
        <v>0</v>
      </c>
      <c r="AZ109" s="91">
        <f t="shared" si="75"/>
        <v>0</v>
      </c>
      <c r="BA109" s="91">
        <f t="shared" si="76"/>
        <v>0</v>
      </c>
      <c r="BB109" s="92" t="str">
        <f t="shared" si="77"/>
        <v/>
      </c>
      <c r="BC109" s="100"/>
      <c r="BD109" s="31"/>
      <c r="BE109" s="31"/>
      <c r="BF109" s="101"/>
      <c r="BG109" s="93">
        <f t="shared" si="78"/>
        <v>0</v>
      </c>
      <c r="BH109" s="94">
        <f t="shared" si="79"/>
        <v>0</v>
      </c>
      <c r="BI109" s="95" t="str">
        <f t="shared" si="80"/>
        <v>-</v>
      </c>
      <c r="BJ109" s="95" t="e">
        <f t="shared" si="81"/>
        <v>#N/A</v>
      </c>
      <c r="BK109" s="95">
        <f t="shared" si="82"/>
        <v>0</v>
      </c>
      <c r="BL109" s="96">
        <f t="shared" si="87"/>
        <v>0</v>
      </c>
      <c r="BM109" s="97">
        <f t="shared" si="83"/>
        <v>0</v>
      </c>
      <c r="BN109" s="97">
        <f t="shared" si="84"/>
        <v>0</v>
      </c>
      <c r="BO109" s="97">
        <f t="shared" si="8"/>
        <v>0</v>
      </c>
      <c r="BP109" s="97">
        <f t="shared" si="85"/>
        <v>0</v>
      </c>
      <c r="BQ109" s="97">
        <f t="shared" si="86"/>
        <v>0</v>
      </c>
      <c r="BR109" s="98">
        <f>SUMIFS(AY$22:$AY$121,$O$22:$O$121,$O109,$C$22:$C$121,C109)*Q109</f>
        <v>0</v>
      </c>
      <c r="BS109" s="98">
        <f>SUMIFS($AY$22:AY$121,$R$22:$R$121,$R109,$C$22:$C$121,C109)*T109</f>
        <v>0</v>
      </c>
      <c r="BT109" s="98">
        <f>SUMIFS($AY$22:AY$121,$U$22:$U$121,$U109,$C$22:$C$121,C109)*W109</f>
        <v>0</v>
      </c>
      <c r="BU109" s="98">
        <f>SUMIFS($AY$22:AY$121,$X$22:$X$121,$X109,$C$22:$C$121,C109)*Z109</f>
        <v>0</v>
      </c>
      <c r="BV109" s="98">
        <f>SUMIFS($AY$22:AY$121,$AA$22:$AA$121,$AA109,$C$22:$C$121,C109)*AC109</f>
        <v>0</v>
      </c>
      <c r="BW109" s="98">
        <f>SUMIFS($AY$22:AY$121,$AD$22:$AD$121,$AD109,$C$22:$C$121,C109)*AF109</f>
        <v>0</v>
      </c>
      <c r="BX109" s="98">
        <f>SUMIFS($AY$22:AY$121,$AG$22:$AG$121,$AG109,$C$22:$C$121,C109)*AI109</f>
        <v>0</v>
      </c>
      <c r="BY109" s="98">
        <f>SUMIFS($AY$22:AY$121,$AJ$22:$AJ$121,$AJ109,$C$22:$C$121,C109)*AL109</f>
        <v>0</v>
      </c>
      <c r="BZ109" s="98">
        <f>SUMIFS($AY$22:AY$121,$AM$22:$AM$121,$AM109,$C$22:$C$121,C109)*AO109</f>
        <v>0</v>
      </c>
      <c r="CA109" s="98">
        <f>SUMIFS($AY$22:AY$121,$AP$22:$AP$121,$AP109,$C$22:$C$121,C109)*AR109</f>
        <v>0</v>
      </c>
      <c r="CB109" s="49"/>
      <c r="CW109" s="29"/>
    </row>
    <row r="110" spans="1:101" ht="21.9" customHeight="1" outlineLevel="1" x14ac:dyDescent="0.3">
      <c r="A110" s="15"/>
      <c r="B110" s="17"/>
      <c r="C110" s="81">
        <v>89</v>
      </c>
      <c r="D110" s="186" t="s">
        <v>71</v>
      </c>
      <c r="E110" s="187"/>
      <c r="F110" s="82" t="str">
        <f t="shared" si="53"/>
        <v/>
      </c>
      <c r="G110" s="173"/>
      <c r="H110" s="82"/>
      <c r="I110" s="188"/>
      <c r="J110" s="189"/>
      <c r="K110" s="83" t="str">
        <f t="shared" si="0"/>
        <v/>
      </c>
      <c r="L110" s="188"/>
      <c r="M110" s="82" t="str">
        <f t="shared" si="54"/>
        <v/>
      </c>
      <c r="N110" s="174" t="str">
        <f t="shared" si="55"/>
        <v/>
      </c>
      <c r="O110" s="190"/>
      <c r="P110" s="84" t="str">
        <f t="shared" si="56"/>
        <v/>
      </c>
      <c r="Q110" s="85">
        <f t="shared" si="57"/>
        <v>0</v>
      </c>
      <c r="R110" s="190"/>
      <c r="S110" s="84" t="str">
        <f t="shared" si="58"/>
        <v/>
      </c>
      <c r="T110" s="85">
        <f t="shared" si="59"/>
        <v>0</v>
      </c>
      <c r="U110" s="190"/>
      <c r="V110" s="84" t="str">
        <f t="shared" si="60"/>
        <v/>
      </c>
      <c r="W110" s="85">
        <f t="shared" si="61"/>
        <v>0</v>
      </c>
      <c r="X110" s="190"/>
      <c r="Y110" s="84" t="str">
        <f t="shared" si="62"/>
        <v/>
      </c>
      <c r="Z110" s="85">
        <f t="shared" si="63"/>
        <v>0</v>
      </c>
      <c r="AA110" s="190"/>
      <c r="AB110" s="84" t="str">
        <f t="shared" si="47"/>
        <v/>
      </c>
      <c r="AC110" s="85">
        <f t="shared" si="64"/>
        <v>0</v>
      </c>
      <c r="AD110" s="192"/>
      <c r="AE110" s="84" t="str">
        <f t="shared" si="48"/>
        <v/>
      </c>
      <c r="AF110" s="85">
        <f t="shared" si="65"/>
        <v>0</v>
      </c>
      <c r="AG110" s="192"/>
      <c r="AH110" s="84" t="str">
        <f t="shared" si="49"/>
        <v/>
      </c>
      <c r="AI110" s="85">
        <f t="shared" si="66"/>
        <v>0</v>
      </c>
      <c r="AJ110" s="192"/>
      <c r="AK110" s="84" t="str">
        <f t="shared" si="50"/>
        <v/>
      </c>
      <c r="AL110" s="85">
        <f t="shared" si="67"/>
        <v>0</v>
      </c>
      <c r="AM110" s="192"/>
      <c r="AN110" s="84" t="str">
        <f t="shared" si="51"/>
        <v/>
      </c>
      <c r="AO110" s="85">
        <f t="shared" si="68"/>
        <v>0</v>
      </c>
      <c r="AP110" s="192"/>
      <c r="AQ110" s="84" t="str">
        <f t="shared" si="52"/>
        <v/>
      </c>
      <c r="AR110" s="86">
        <f t="shared" si="69"/>
        <v>0</v>
      </c>
      <c r="AS110" s="87">
        <f t="shared" si="70"/>
        <v>0</v>
      </c>
      <c r="AT110" s="88" t="str">
        <f t="shared" si="71"/>
        <v/>
      </c>
      <c r="AU110" s="89" t="str">
        <f t="shared" si="72"/>
        <v/>
      </c>
      <c r="AV110" s="89"/>
      <c r="AW110" s="99" t="str">
        <f t="shared" si="73"/>
        <v>-</v>
      </c>
      <c r="AX110" s="89"/>
      <c r="AY110" s="91">
        <f t="shared" si="74"/>
        <v>0</v>
      </c>
      <c r="AZ110" s="91">
        <f t="shared" si="75"/>
        <v>0</v>
      </c>
      <c r="BA110" s="91">
        <f t="shared" si="76"/>
        <v>0</v>
      </c>
      <c r="BB110" s="92" t="str">
        <f t="shared" si="77"/>
        <v/>
      </c>
      <c r="BC110" s="100"/>
      <c r="BD110" s="31"/>
      <c r="BE110" s="31"/>
      <c r="BF110" s="101"/>
      <c r="BG110" s="93">
        <f t="shared" si="78"/>
        <v>0</v>
      </c>
      <c r="BH110" s="94">
        <f t="shared" si="79"/>
        <v>0</v>
      </c>
      <c r="BI110" s="95" t="str">
        <f t="shared" si="80"/>
        <v>-</v>
      </c>
      <c r="BJ110" s="95" t="e">
        <f t="shared" si="81"/>
        <v>#N/A</v>
      </c>
      <c r="BK110" s="95">
        <f t="shared" si="82"/>
        <v>0</v>
      </c>
      <c r="BL110" s="96">
        <f t="shared" si="87"/>
        <v>0</v>
      </c>
      <c r="BM110" s="97">
        <f t="shared" si="83"/>
        <v>0</v>
      </c>
      <c r="BN110" s="97">
        <f t="shared" si="84"/>
        <v>0</v>
      </c>
      <c r="BO110" s="97">
        <f t="shared" si="8"/>
        <v>0</v>
      </c>
      <c r="BP110" s="97">
        <f t="shared" si="85"/>
        <v>0</v>
      </c>
      <c r="BQ110" s="97">
        <f t="shared" si="86"/>
        <v>0</v>
      </c>
      <c r="BR110" s="98">
        <f>SUMIFS(AY$22:$AY$121,$O$22:$O$121,$O110,$C$22:$C$121,C110)*Q110</f>
        <v>0</v>
      </c>
      <c r="BS110" s="98">
        <f>SUMIFS($AY$22:AY$121,$R$22:$R$121,$R110,$C$22:$C$121,C110)*T110</f>
        <v>0</v>
      </c>
      <c r="BT110" s="98">
        <f>SUMIFS($AY$22:AY$121,$U$22:$U$121,$U110,$C$22:$C$121,C110)*W110</f>
        <v>0</v>
      </c>
      <c r="BU110" s="98">
        <f>SUMIFS($AY$22:AY$121,$X$22:$X$121,$X110,$C$22:$C$121,C110)*Z110</f>
        <v>0</v>
      </c>
      <c r="BV110" s="98">
        <f>SUMIFS($AY$22:AY$121,$AA$22:$AA$121,$AA110,$C$22:$C$121,C110)*AC110</f>
        <v>0</v>
      </c>
      <c r="BW110" s="98">
        <f>SUMIFS($AY$22:AY$121,$AD$22:$AD$121,$AD110,$C$22:$C$121,C110)*AF110</f>
        <v>0</v>
      </c>
      <c r="BX110" s="98">
        <f>SUMIFS($AY$22:AY$121,$AG$22:$AG$121,$AG110,$C$22:$C$121,C110)*AI110</f>
        <v>0</v>
      </c>
      <c r="BY110" s="98">
        <f>SUMIFS($AY$22:AY$121,$AJ$22:$AJ$121,$AJ110,$C$22:$C$121,C110)*AL110</f>
        <v>0</v>
      </c>
      <c r="BZ110" s="98">
        <f>SUMIFS($AY$22:AY$121,$AM$22:$AM$121,$AM110,$C$22:$C$121,C110)*AO110</f>
        <v>0</v>
      </c>
      <c r="CA110" s="98">
        <f>SUMIFS($AY$22:AY$121,$AP$22:$AP$121,$AP110,$C$22:$C$121,C110)*AR110</f>
        <v>0</v>
      </c>
      <c r="CB110" s="49"/>
      <c r="CC110" s="38"/>
      <c r="CW110" s="29"/>
    </row>
    <row r="111" spans="1:101" ht="21.9" customHeight="1" outlineLevel="1" x14ac:dyDescent="0.3">
      <c r="A111" s="15"/>
      <c r="B111" s="17"/>
      <c r="C111" s="81">
        <v>90</v>
      </c>
      <c r="D111" s="186" t="s">
        <v>71</v>
      </c>
      <c r="E111" s="187"/>
      <c r="F111" s="82" t="str">
        <f t="shared" si="53"/>
        <v/>
      </c>
      <c r="G111" s="173"/>
      <c r="H111" s="82"/>
      <c r="I111" s="188"/>
      <c r="J111" s="189"/>
      <c r="K111" s="83" t="str">
        <f t="shared" si="0"/>
        <v/>
      </c>
      <c r="L111" s="188"/>
      <c r="M111" s="82" t="str">
        <f t="shared" si="54"/>
        <v/>
      </c>
      <c r="N111" s="174" t="str">
        <f t="shared" si="55"/>
        <v/>
      </c>
      <c r="O111" s="190"/>
      <c r="P111" s="84" t="str">
        <f t="shared" si="56"/>
        <v/>
      </c>
      <c r="Q111" s="85">
        <f t="shared" si="57"/>
        <v>0</v>
      </c>
      <c r="R111" s="190"/>
      <c r="S111" s="84" t="str">
        <f t="shared" si="58"/>
        <v/>
      </c>
      <c r="T111" s="85">
        <f t="shared" si="59"/>
        <v>0</v>
      </c>
      <c r="U111" s="190"/>
      <c r="V111" s="84" t="str">
        <f t="shared" si="60"/>
        <v/>
      </c>
      <c r="W111" s="85">
        <f t="shared" si="61"/>
        <v>0</v>
      </c>
      <c r="X111" s="190"/>
      <c r="Y111" s="84" t="str">
        <f t="shared" si="62"/>
        <v/>
      </c>
      <c r="Z111" s="85">
        <f t="shared" si="63"/>
        <v>0</v>
      </c>
      <c r="AA111" s="190"/>
      <c r="AB111" s="84" t="str">
        <f t="shared" si="47"/>
        <v/>
      </c>
      <c r="AC111" s="85">
        <f t="shared" si="64"/>
        <v>0</v>
      </c>
      <c r="AD111" s="192"/>
      <c r="AE111" s="84" t="str">
        <f t="shared" si="48"/>
        <v/>
      </c>
      <c r="AF111" s="85">
        <f t="shared" si="65"/>
        <v>0</v>
      </c>
      <c r="AG111" s="192"/>
      <c r="AH111" s="84" t="str">
        <f t="shared" si="49"/>
        <v/>
      </c>
      <c r="AI111" s="85">
        <f t="shared" si="66"/>
        <v>0</v>
      </c>
      <c r="AJ111" s="192"/>
      <c r="AK111" s="84" t="str">
        <f t="shared" si="50"/>
        <v/>
      </c>
      <c r="AL111" s="85">
        <f t="shared" si="67"/>
        <v>0</v>
      </c>
      <c r="AM111" s="192"/>
      <c r="AN111" s="84" t="str">
        <f t="shared" si="51"/>
        <v/>
      </c>
      <c r="AO111" s="85">
        <f t="shared" si="68"/>
        <v>0</v>
      </c>
      <c r="AP111" s="192"/>
      <c r="AQ111" s="84" t="str">
        <f t="shared" si="52"/>
        <v/>
      </c>
      <c r="AR111" s="86">
        <f t="shared" si="69"/>
        <v>0</v>
      </c>
      <c r="AS111" s="87">
        <f t="shared" si="70"/>
        <v>0</v>
      </c>
      <c r="AT111" s="88" t="str">
        <f t="shared" si="71"/>
        <v/>
      </c>
      <c r="AU111" s="89" t="str">
        <f t="shared" si="72"/>
        <v/>
      </c>
      <c r="AV111" s="89"/>
      <c r="AW111" s="99" t="str">
        <f t="shared" si="73"/>
        <v>-</v>
      </c>
      <c r="AX111" s="89"/>
      <c r="AY111" s="91">
        <f t="shared" si="74"/>
        <v>0</v>
      </c>
      <c r="AZ111" s="91">
        <f t="shared" si="75"/>
        <v>0</v>
      </c>
      <c r="BA111" s="91">
        <f t="shared" si="76"/>
        <v>0</v>
      </c>
      <c r="BB111" s="92" t="str">
        <f t="shared" si="77"/>
        <v/>
      </c>
      <c r="BC111" s="100"/>
      <c r="BD111" s="31"/>
      <c r="BE111" s="31"/>
      <c r="BF111" s="101"/>
      <c r="BG111" s="93">
        <f t="shared" si="78"/>
        <v>0</v>
      </c>
      <c r="BH111" s="94">
        <f t="shared" si="79"/>
        <v>0</v>
      </c>
      <c r="BI111" s="95" t="str">
        <f t="shared" si="80"/>
        <v>-</v>
      </c>
      <c r="BJ111" s="95" t="e">
        <f t="shared" si="81"/>
        <v>#N/A</v>
      </c>
      <c r="BK111" s="95">
        <f t="shared" si="82"/>
        <v>0</v>
      </c>
      <c r="BL111" s="96">
        <f t="shared" si="87"/>
        <v>0</v>
      </c>
      <c r="BM111" s="97">
        <f t="shared" si="83"/>
        <v>0</v>
      </c>
      <c r="BN111" s="97">
        <f t="shared" si="84"/>
        <v>0</v>
      </c>
      <c r="BO111" s="97">
        <f t="shared" si="8"/>
        <v>0</v>
      </c>
      <c r="BP111" s="97">
        <f t="shared" si="85"/>
        <v>0</v>
      </c>
      <c r="BQ111" s="97">
        <f t="shared" si="86"/>
        <v>0</v>
      </c>
      <c r="BR111" s="98">
        <f>SUMIFS(AY$22:$AY$121,$O$22:$O$121,$O111,$C$22:$C$121,C111)*Q111</f>
        <v>0</v>
      </c>
      <c r="BS111" s="98">
        <f>SUMIFS($AY$22:AY$121,$R$22:$R$121,$R111,$C$22:$C$121,C111)*T111</f>
        <v>0</v>
      </c>
      <c r="BT111" s="98">
        <f>SUMIFS($AY$22:AY$121,$U$22:$U$121,$U111,$C$22:$C$121,C111)*W111</f>
        <v>0</v>
      </c>
      <c r="BU111" s="98">
        <f>SUMIFS($AY$22:AY$121,$X$22:$X$121,$X111,$C$22:$C$121,C111)*Z111</f>
        <v>0</v>
      </c>
      <c r="BV111" s="98">
        <f>SUMIFS($AY$22:AY$121,$AA$22:$AA$121,$AA111,$C$22:$C$121,C111)*AC111</f>
        <v>0</v>
      </c>
      <c r="BW111" s="98">
        <f>SUMIFS($AY$22:AY$121,$AD$22:$AD$121,$AD111,$C$22:$C$121,C111)*AF111</f>
        <v>0</v>
      </c>
      <c r="BX111" s="98">
        <f>SUMIFS($AY$22:AY$121,$AG$22:$AG$121,$AG111,$C$22:$C$121,C111)*AI111</f>
        <v>0</v>
      </c>
      <c r="BY111" s="98">
        <f>SUMIFS($AY$22:AY$121,$AJ$22:$AJ$121,$AJ111,$C$22:$C$121,C111)*AL111</f>
        <v>0</v>
      </c>
      <c r="BZ111" s="98">
        <f>SUMIFS($AY$22:AY$121,$AM$22:$AM$121,$AM111,$C$22:$C$121,C111)*AO111</f>
        <v>0</v>
      </c>
      <c r="CA111" s="98">
        <f>SUMIFS($AY$22:AY$121,$AP$22:$AP$121,$AP111,$C$22:$C$121,C111)*AR111</f>
        <v>0</v>
      </c>
      <c r="CB111" s="49"/>
      <c r="CC111" s="38"/>
      <c r="CW111" s="29"/>
    </row>
    <row r="112" spans="1:101" ht="21.9" customHeight="1" outlineLevel="1" x14ac:dyDescent="0.3">
      <c r="A112" s="15"/>
      <c r="B112" s="17"/>
      <c r="C112" s="81">
        <v>91</v>
      </c>
      <c r="D112" s="186" t="s">
        <v>71</v>
      </c>
      <c r="E112" s="187"/>
      <c r="F112" s="82" t="str">
        <f t="shared" si="53"/>
        <v/>
      </c>
      <c r="G112" s="173"/>
      <c r="H112" s="82"/>
      <c r="I112" s="188"/>
      <c r="J112" s="189"/>
      <c r="K112" s="83" t="str">
        <f t="shared" si="0"/>
        <v/>
      </c>
      <c r="L112" s="188"/>
      <c r="M112" s="82" t="str">
        <f t="shared" si="54"/>
        <v/>
      </c>
      <c r="N112" s="174" t="str">
        <f t="shared" si="55"/>
        <v/>
      </c>
      <c r="O112" s="190"/>
      <c r="P112" s="84" t="str">
        <f t="shared" si="56"/>
        <v/>
      </c>
      <c r="Q112" s="85">
        <f t="shared" si="57"/>
        <v>0</v>
      </c>
      <c r="R112" s="190"/>
      <c r="S112" s="84" t="str">
        <f t="shared" si="58"/>
        <v/>
      </c>
      <c r="T112" s="85">
        <f t="shared" si="59"/>
        <v>0</v>
      </c>
      <c r="U112" s="190"/>
      <c r="V112" s="84" t="str">
        <f t="shared" si="60"/>
        <v/>
      </c>
      <c r="W112" s="85">
        <f t="shared" si="61"/>
        <v>0</v>
      </c>
      <c r="X112" s="190"/>
      <c r="Y112" s="84" t="str">
        <f t="shared" si="62"/>
        <v/>
      </c>
      <c r="Z112" s="85">
        <f t="shared" si="63"/>
        <v>0</v>
      </c>
      <c r="AA112" s="190"/>
      <c r="AB112" s="84" t="str">
        <f t="shared" si="47"/>
        <v/>
      </c>
      <c r="AC112" s="85">
        <f t="shared" si="64"/>
        <v>0</v>
      </c>
      <c r="AD112" s="192"/>
      <c r="AE112" s="84" t="str">
        <f t="shared" si="48"/>
        <v/>
      </c>
      <c r="AF112" s="85">
        <f t="shared" si="65"/>
        <v>0</v>
      </c>
      <c r="AG112" s="192"/>
      <c r="AH112" s="84" t="str">
        <f t="shared" si="49"/>
        <v/>
      </c>
      <c r="AI112" s="85">
        <f t="shared" si="66"/>
        <v>0</v>
      </c>
      <c r="AJ112" s="192"/>
      <c r="AK112" s="84" t="str">
        <f t="shared" si="50"/>
        <v/>
      </c>
      <c r="AL112" s="85">
        <f t="shared" si="67"/>
        <v>0</v>
      </c>
      <c r="AM112" s="192"/>
      <c r="AN112" s="84" t="str">
        <f t="shared" si="51"/>
        <v/>
      </c>
      <c r="AO112" s="85">
        <f t="shared" si="68"/>
        <v>0</v>
      </c>
      <c r="AP112" s="192"/>
      <c r="AQ112" s="84" t="str">
        <f t="shared" si="52"/>
        <v/>
      </c>
      <c r="AR112" s="86">
        <f t="shared" si="69"/>
        <v>0</v>
      </c>
      <c r="AS112" s="87">
        <f t="shared" si="70"/>
        <v>0</v>
      </c>
      <c r="AT112" s="88" t="str">
        <f t="shared" si="71"/>
        <v/>
      </c>
      <c r="AU112" s="89" t="str">
        <f t="shared" si="72"/>
        <v/>
      </c>
      <c r="AV112" s="89"/>
      <c r="AW112" s="99" t="str">
        <f t="shared" si="73"/>
        <v>-</v>
      </c>
      <c r="AX112" s="89"/>
      <c r="AY112" s="91">
        <f t="shared" si="74"/>
        <v>0</v>
      </c>
      <c r="AZ112" s="91">
        <f t="shared" si="75"/>
        <v>0</v>
      </c>
      <c r="BA112" s="91">
        <f t="shared" si="76"/>
        <v>0</v>
      </c>
      <c r="BB112" s="92" t="str">
        <f t="shared" si="77"/>
        <v/>
      </c>
      <c r="BC112" s="100"/>
      <c r="BD112" s="31"/>
      <c r="BE112" s="31"/>
      <c r="BF112" s="101"/>
      <c r="BG112" s="93">
        <f t="shared" si="78"/>
        <v>0</v>
      </c>
      <c r="BH112" s="94">
        <f t="shared" si="79"/>
        <v>0</v>
      </c>
      <c r="BI112" s="95" t="str">
        <f t="shared" si="80"/>
        <v>-</v>
      </c>
      <c r="BJ112" s="95" t="e">
        <f t="shared" si="81"/>
        <v>#N/A</v>
      </c>
      <c r="BK112" s="95">
        <f t="shared" si="82"/>
        <v>0</v>
      </c>
      <c r="BL112" s="96">
        <f t="shared" si="87"/>
        <v>0</v>
      </c>
      <c r="BM112" s="97">
        <f t="shared" si="83"/>
        <v>0</v>
      </c>
      <c r="BN112" s="97">
        <f t="shared" si="84"/>
        <v>0</v>
      </c>
      <c r="BO112" s="97">
        <f t="shared" si="8"/>
        <v>0</v>
      </c>
      <c r="BP112" s="97">
        <f t="shared" si="85"/>
        <v>0</v>
      </c>
      <c r="BQ112" s="97">
        <f t="shared" si="86"/>
        <v>0</v>
      </c>
      <c r="BR112" s="98">
        <f>SUMIFS(AY$22:$AY$121,$O$22:$O$121,$O112,$C$22:$C$121,C112)*Q112</f>
        <v>0</v>
      </c>
      <c r="BS112" s="98">
        <f>SUMIFS($AY$22:AY$121,$R$22:$R$121,$R112,$C$22:$C$121,C112)*T112</f>
        <v>0</v>
      </c>
      <c r="BT112" s="98">
        <f>SUMIFS($AY$22:AY$121,$U$22:$U$121,$U112,$C$22:$C$121,C112)*W112</f>
        <v>0</v>
      </c>
      <c r="BU112" s="98">
        <f>SUMIFS($AY$22:AY$121,$X$22:$X$121,$X112,$C$22:$C$121,C112)*Z112</f>
        <v>0</v>
      </c>
      <c r="BV112" s="98">
        <f>SUMIFS($AY$22:AY$121,$AA$22:$AA$121,$AA112,$C$22:$C$121,C112)*AC112</f>
        <v>0</v>
      </c>
      <c r="BW112" s="98">
        <f>SUMIFS($AY$22:AY$121,$AD$22:$AD$121,$AD112,$C$22:$C$121,C112)*AF112</f>
        <v>0</v>
      </c>
      <c r="BX112" s="98">
        <f>SUMIFS($AY$22:AY$121,$AG$22:$AG$121,$AG112,$C$22:$C$121,C112)*AI112</f>
        <v>0</v>
      </c>
      <c r="BY112" s="98">
        <f>SUMIFS($AY$22:AY$121,$AJ$22:$AJ$121,$AJ112,$C$22:$C$121,C112)*AL112</f>
        <v>0</v>
      </c>
      <c r="BZ112" s="98">
        <f>SUMIFS($AY$22:AY$121,$AM$22:$AM$121,$AM112,$C$22:$C$121,C112)*AO112</f>
        <v>0</v>
      </c>
      <c r="CA112" s="98">
        <f>SUMIFS($AY$22:AY$121,$AP$22:$AP$121,$AP112,$C$22:$C$121,C112)*AR112</f>
        <v>0</v>
      </c>
      <c r="CB112" s="49"/>
      <c r="CW112" s="29"/>
    </row>
    <row r="113" spans="1:101" ht="21.9" customHeight="1" outlineLevel="1" x14ac:dyDescent="0.3">
      <c r="A113" s="15"/>
      <c r="B113" s="17"/>
      <c r="C113" s="81">
        <v>92</v>
      </c>
      <c r="D113" s="186" t="s">
        <v>71</v>
      </c>
      <c r="E113" s="187"/>
      <c r="F113" s="82" t="str">
        <f t="shared" si="53"/>
        <v/>
      </c>
      <c r="G113" s="173"/>
      <c r="H113" s="82"/>
      <c r="I113" s="188"/>
      <c r="J113" s="189"/>
      <c r="K113" s="83" t="str">
        <f t="shared" si="0"/>
        <v/>
      </c>
      <c r="L113" s="188"/>
      <c r="M113" s="82" t="str">
        <f t="shared" si="54"/>
        <v/>
      </c>
      <c r="N113" s="174" t="str">
        <f t="shared" si="55"/>
        <v/>
      </c>
      <c r="O113" s="190"/>
      <c r="P113" s="84" t="str">
        <f t="shared" si="56"/>
        <v/>
      </c>
      <c r="Q113" s="85">
        <f t="shared" si="57"/>
        <v>0</v>
      </c>
      <c r="R113" s="190"/>
      <c r="S113" s="84" t="str">
        <f t="shared" si="58"/>
        <v/>
      </c>
      <c r="T113" s="85">
        <f t="shared" si="59"/>
        <v>0</v>
      </c>
      <c r="U113" s="190"/>
      <c r="V113" s="84" t="str">
        <f t="shared" si="60"/>
        <v/>
      </c>
      <c r="W113" s="85">
        <f t="shared" si="61"/>
        <v>0</v>
      </c>
      <c r="X113" s="190"/>
      <c r="Y113" s="84" t="str">
        <f t="shared" si="62"/>
        <v/>
      </c>
      <c r="Z113" s="85">
        <f t="shared" si="63"/>
        <v>0</v>
      </c>
      <c r="AA113" s="190"/>
      <c r="AB113" s="84" t="str">
        <f t="shared" si="47"/>
        <v/>
      </c>
      <c r="AC113" s="85">
        <f t="shared" si="64"/>
        <v>0</v>
      </c>
      <c r="AD113" s="192"/>
      <c r="AE113" s="84" t="str">
        <f t="shared" si="48"/>
        <v/>
      </c>
      <c r="AF113" s="85">
        <f t="shared" si="65"/>
        <v>0</v>
      </c>
      <c r="AG113" s="192"/>
      <c r="AH113" s="84" t="str">
        <f t="shared" si="49"/>
        <v/>
      </c>
      <c r="AI113" s="85">
        <f t="shared" si="66"/>
        <v>0</v>
      </c>
      <c r="AJ113" s="192"/>
      <c r="AK113" s="84" t="str">
        <f t="shared" si="50"/>
        <v/>
      </c>
      <c r="AL113" s="85">
        <f t="shared" si="67"/>
        <v>0</v>
      </c>
      <c r="AM113" s="192"/>
      <c r="AN113" s="84" t="str">
        <f t="shared" si="51"/>
        <v/>
      </c>
      <c r="AO113" s="85">
        <f t="shared" si="68"/>
        <v>0</v>
      </c>
      <c r="AP113" s="192"/>
      <c r="AQ113" s="84" t="str">
        <f t="shared" si="52"/>
        <v/>
      </c>
      <c r="AR113" s="86">
        <f t="shared" si="69"/>
        <v>0</v>
      </c>
      <c r="AS113" s="87">
        <f t="shared" si="70"/>
        <v>0</v>
      </c>
      <c r="AT113" s="88" t="str">
        <f t="shared" si="71"/>
        <v/>
      </c>
      <c r="AU113" s="89" t="str">
        <f t="shared" si="72"/>
        <v/>
      </c>
      <c r="AV113" s="89"/>
      <c r="AW113" s="99" t="str">
        <f t="shared" si="73"/>
        <v>-</v>
      </c>
      <c r="AX113" s="89"/>
      <c r="AY113" s="91">
        <f t="shared" si="74"/>
        <v>0</v>
      </c>
      <c r="AZ113" s="91">
        <f t="shared" si="75"/>
        <v>0</v>
      </c>
      <c r="BA113" s="91">
        <f t="shared" si="76"/>
        <v>0</v>
      </c>
      <c r="BB113" s="92" t="str">
        <f t="shared" si="77"/>
        <v/>
      </c>
      <c r="BC113" s="100"/>
      <c r="BD113" s="31"/>
      <c r="BE113" s="31"/>
      <c r="BF113" s="101"/>
      <c r="BG113" s="93">
        <f t="shared" si="78"/>
        <v>0</v>
      </c>
      <c r="BH113" s="94">
        <f t="shared" si="79"/>
        <v>0</v>
      </c>
      <c r="BI113" s="95" t="str">
        <f t="shared" si="80"/>
        <v>-</v>
      </c>
      <c r="BJ113" s="95" t="e">
        <f t="shared" si="81"/>
        <v>#N/A</v>
      </c>
      <c r="BK113" s="95">
        <f t="shared" si="82"/>
        <v>0</v>
      </c>
      <c r="BL113" s="96">
        <f t="shared" si="87"/>
        <v>0</v>
      </c>
      <c r="BM113" s="97">
        <f t="shared" si="83"/>
        <v>0</v>
      </c>
      <c r="BN113" s="97">
        <f t="shared" si="84"/>
        <v>0</v>
      </c>
      <c r="BO113" s="97">
        <f t="shared" si="8"/>
        <v>0</v>
      </c>
      <c r="BP113" s="97">
        <f t="shared" si="85"/>
        <v>0</v>
      </c>
      <c r="BQ113" s="97">
        <f t="shared" si="86"/>
        <v>0</v>
      </c>
      <c r="BR113" s="98">
        <f>SUMIFS(AY$22:$AY$121,$O$22:$O$121,$O113,$C$22:$C$121,C113)*Q113</f>
        <v>0</v>
      </c>
      <c r="BS113" s="98">
        <f>SUMIFS($AY$22:AY$121,$R$22:$R$121,$R113,$C$22:$C$121,C113)*T113</f>
        <v>0</v>
      </c>
      <c r="BT113" s="98">
        <f>SUMIFS($AY$22:AY$121,$U$22:$U$121,$U113,$C$22:$C$121,C113)*W113</f>
        <v>0</v>
      </c>
      <c r="BU113" s="98">
        <f>SUMIFS($AY$22:AY$121,$X$22:$X$121,$X113,$C$22:$C$121,C113)*Z113</f>
        <v>0</v>
      </c>
      <c r="BV113" s="98">
        <f>SUMIFS($AY$22:AY$121,$AA$22:$AA$121,$AA113,$C$22:$C$121,C113)*AC113</f>
        <v>0</v>
      </c>
      <c r="BW113" s="98">
        <f>SUMIFS($AY$22:AY$121,$AD$22:$AD$121,$AD113,$C$22:$C$121,C113)*AF113</f>
        <v>0</v>
      </c>
      <c r="BX113" s="98">
        <f>SUMIFS($AY$22:AY$121,$AG$22:$AG$121,$AG113,$C$22:$C$121,C113)*AI113</f>
        <v>0</v>
      </c>
      <c r="BY113" s="98">
        <f>SUMIFS($AY$22:AY$121,$AJ$22:$AJ$121,$AJ113,$C$22:$C$121,C113)*AL113</f>
        <v>0</v>
      </c>
      <c r="BZ113" s="98">
        <f>SUMIFS($AY$22:AY$121,$AM$22:$AM$121,$AM113,$C$22:$C$121,C113)*AO113</f>
        <v>0</v>
      </c>
      <c r="CA113" s="98">
        <f>SUMIFS($AY$22:AY$121,$AP$22:$AP$121,$AP113,$C$22:$C$121,C113)*AR113</f>
        <v>0</v>
      </c>
      <c r="CB113" s="49"/>
      <c r="CC113" s="38"/>
      <c r="CW113" s="29"/>
    </row>
    <row r="114" spans="1:101" ht="21.9" customHeight="1" outlineLevel="1" x14ac:dyDescent="0.3">
      <c r="A114" s="15"/>
      <c r="B114" s="17"/>
      <c r="C114" s="81">
        <v>93</v>
      </c>
      <c r="D114" s="186" t="s">
        <v>71</v>
      </c>
      <c r="E114" s="187"/>
      <c r="F114" s="82" t="str">
        <f t="shared" si="53"/>
        <v/>
      </c>
      <c r="G114" s="173"/>
      <c r="H114" s="82"/>
      <c r="I114" s="188"/>
      <c r="J114" s="189"/>
      <c r="K114" s="83" t="str">
        <f t="shared" si="0"/>
        <v/>
      </c>
      <c r="L114" s="188"/>
      <c r="M114" s="82" t="str">
        <f t="shared" si="54"/>
        <v/>
      </c>
      <c r="N114" s="174" t="str">
        <f t="shared" si="55"/>
        <v/>
      </c>
      <c r="O114" s="190"/>
      <c r="P114" s="84" t="str">
        <f t="shared" si="56"/>
        <v/>
      </c>
      <c r="Q114" s="85">
        <f t="shared" si="57"/>
        <v>0</v>
      </c>
      <c r="R114" s="190"/>
      <c r="S114" s="84" t="str">
        <f t="shared" si="58"/>
        <v/>
      </c>
      <c r="T114" s="85">
        <f t="shared" si="59"/>
        <v>0</v>
      </c>
      <c r="U114" s="190"/>
      <c r="V114" s="84" t="str">
        <f t="shared" si="60"/>
        <v/>
      </c>
      <c r="W114" s="85">
        <f t="shared" si="61"/>
        <v>0</v>
      </c>
      <c r="X114" s="190"/>
      <c r="Y114" s="84" t="str">
        <f t="shared" si="62"/>
        <v/>
      </c>
      <c r="Z114" s="85">
        <f t="shared" si="63"/>
        <v>0</v>
      </c>
      <c r="AA114" s="190"/>
      <c r="AB114" s="84" t="str">
        <f t="shared" si="47"/>
        <v/>
      </c>
      <c r="AC114" s="85">
        <f t="shared" si="64"/>
        <v>0</v>
      </c>
      <c r="AD114" s="192"/>
      <c r="AE114" s="84" t="str">
        <f t="shared" si="48"/>
        <v/>
      </c>
      <c r="AF114" s="85">
        <f t="shared" si="65"/>
        <v>0</v>
      </c>
      <c r="AG114" s="192"/>
      <c r="AH114" s="84" t="str">
        <f t="shared" si="49"/>
        <v/>
      </c>
      <c r="AI114" s="85">
        <f t="shared" si="66"/>
        <v>0</v>
      </c>
      <c r="AJ114" s="192"/>
      <c r="AK114" s="84" t="str">
        <f t="shared" si="50"/>
        <v/>
      </c>
      <c r="AL114" s="85">
        <f t="shared" si="67"/>
        <v>0</v>
      </c>
      <c r="AM114" s="192"/>
      <c r="AN114" s="84" t="str">
        <f t="shared" si="51"/>
        <v/>
      </c>
      <c r="AO114" s="85">
        <f t="shared" si="68"/>
        <v>0</v>
      </c>
      <c r="AP114" s="192"/>
      <c r="AQ114" s="84" t="str">
        <f t="shared" si="52"/>
        <v/>
      </c>
      <c r="AR114" s="86">
        <f t="shared" si="69"/>
        <v>0</v>
      </c>
      <c r="AS114" s="87">
        <f t="shared" si="70"/>
        <v>0</v>
      </c>
      <c r="AT114" s="88" t="str">
        <f t="shared" si="71"/>
        <v/>
      </c>
      <c r="AU114" s="89" t="str">
        <f t="shared" si="72"/>
        <v/>
      </c>
      <c r="AV114" s="89"/>
      <c r="AW114" s="99" t="str">
        <f t="shared" si="73"/>
        <v>-</v>
      </c>
      <c r="AX114" s="89"/>
      <c r="AY114" s="91">
        <f t="shared" si="74"/>
        <v>0</v>
      </c>
      <c r="AZ114" s="91">
        <f t="shared" si="75"/>
        <v>0</v>
      </c>
      <c r="BA114" s="91">
        <f t="shared" si="76"/>
        <v>0</v>
      </c>
      <c r="BB114" s="92" t="str">
        <f t="shared" si="77"/>
        <v/>
      </c>
      <c r="BC114" s="100"/>
      <c r="BD114" s="31"/>
      <c r="BE114" s="31"/>
      <c r="BF114" s="101"/>
      <c r="BG114" s="93">
        <f t="shared" si="78"/>
        <v>0</v>
      </c>
      <c r="BH114" s="94">
        <f t="shared" si="79"/>
        <v>0</v>
      </c>
      <c r="BI114" s="95" t="str">
        <f t="shared" si="80"/>
        <v>-</v>
      </c>
      <c r="BJ114" s="95" t="e">
        <f t="shared" si="81"/>
        <v>#N/A</v>
      </c>
      <c r="BK114" s="95">
        <f t="shared" si="82"/>
        <v>0</v>
      </c>
      <c r="BL114" s="96">
        <f t="shared" si="87"/>
        <v>0</v>
      </c>
      <c r="BM114" s="97">
        <f t="shared" si="83"/>
        <v>0</v>
      </c>
      <c r="BN114" s="97">
        <f t="shared" si="84"/>
        <v>0</v>
      </c>
      <c r="BO114" s="97">
        <f t="shared" si="8"/>
        <v>0</v>
      </c>
      <c r="BP114" s="97">
        <f t="shared" si="85"/>
        <v>0</v>
      </c>
      <c r="BQ114" s="97">
        <f t="shared" si="86"/>
        <v>0</v>
      </c>
      <c r="BR114" s="98">
        <f>SUMIFS(AY$22:$AY$121,$O$22:$O$121,$O114,$C$22:$C$121,C114)*Q114</f>
        <v>0</v>
      </c>
      <c r="BS114" s="98">
        <f>SUMIFS($AY$22:AY$121,$R$22:$R$121,$R114,$C$22:$C$121,C114)*T114</f>
        <v>0</v>
      </c>
      <c r="BT114" s="98">
        <f>SUMIFS($AY$22:AY$121,$U$22:$U$121,$U114,$C$22:$C$121,C114)*W114</f>
        <v>0</v>
      </c>
      <c r="BU114" s="98">
        <f>SUMIFS($AY$22:AY$121,$X$22:$X$121,$X114,$C$22:$C$121,C114)*Z114</f>
        <v>0</v>
      </c>
      <c r="BV114" s="98">
        <f>SUMIFS($AY$22:AY$121,$AA$22:$AA$121,$AA114,$C$22:$C$121,C114)*AC114</f>
        <v>0</v>
      </c>
      <c r="BW114" s="98">
        <f>SUMIFS($AY$22:AY$121,$AD$22:$AD$121,$AD114,$C$22:$C$121,C114)*AF114</f>
        <v>0</v>
      </c>
      <c r="BX114" s="98">
        <f>SUMIFS($AY$22:AY$121,$AG$22:$AG$121,$AG114,$C$22:$C$121,C114)*AI114</f>
        <v>0</v>
      </c>
      <c r="BY114" s="98">
        <f>SUMIFS($AY$22:AY$121,$AJ$22:$AJ$121,$AJ114,$C$22:$C$121,C114)*AL114</f>
        <v>0</v>
      </c>
      <c r="BZ114" s="98">
        <f>SUMIFS($AY$22:AY$121,$AM$22:$AM$121,$AM114,$C$22:$C$121,C114)*AO114</f>
        <v>0</v>
      </c>
      <c r="CA114" s="98">
        <f>SUMIFS($AY$22:AY$121,$AP$22:$AP$121,$AP114,$C$22:$C$121,C114)*AR114</f>
        <v>0</v>
      </c>
      <c r="CB114" s="49"/>
      <c r="CC114" s="38"/>
      <c r="CW114" s="29"/>
    </row>
    <row r="115" spans="1:101" ht="21.9" customHeight="1" outlineLevel="1" x14ac:dyDescent="0.3">
      <c r="A115" s="15"/>
      <c r="B115" s="17"/>
      <c r="C115" s="81">
        <v>94</v>
      </c>
      <c r="D115" s="186" t="s">
        <v>71</v>
      </c>
      <c r="E115" s="187"/>
      <c r="F115" s="82" t="str">
        <f t="shared" si="53"/>
        <v/>
      </c>
      <c r="G115" s="173"/>
      <c r="H115" s="82"/>
      <c r="I115" s="188"/>
      <c r="J115" s="189"/>
      <c r="K115" s="83" t="str">
        <f t="shared" si="0"/>
        <v/>
      </c>
      <c r="L115" s="188"/>
      <c r="M115" s="82" t="str">
        <f t="shared" si="54"/>
        <v/>
      </c>
      <c r="N115" s="174" t="str">
        <f t="shared" si="55"/>
        <v/>
      </c>
      <c r="O115" s="190"/>
      <c r="P115" s="84" t="str">
        <f t="shared" si="56"/>
        <v/>
      </c>
      <c r="Q115" s="85">
        <f t="shared" si="57"/>
        <v>0</v>
      </c>
      <c r="R115" s="190"/>
      <c r="S115" s="84" t="str">
        <f t="shared" si="58"/>
        <v/>
      </c>
      <c r="T115" s="85">
        <f t="shared" si="59"/>
        <v>0</v>
      </c>
      <c r="U115" s="190"/>
      <c r="V115" s="84" t="str">
        <f t="shared" si="60"/>
        <v/>
      </c>
      <c r="W115" s="85">
        <f t="shared" si="61"/>
        <v>0</v>
      </c>
      <c r="X115" s="190"/>
      <c r="Y115" s="84" t="str">
        <f t="shared" si="62"/>
        <v/>
      </c>
      <c r="Z115" s="85">
        <f t="shared" si="63"/>
        <v>0</v>
      </c>
      <c r="AA115" s="190"/>
      <c r="AB115" s="84" t="str">
        <f t="shared" si="47"/>
        <v/>
      </c>
      <c r="AC115" s="85">
        <f t="shared" si="64"/>
        <v>0</v>
      </c>
      <c r="AD115" s="192"/>
      <c r="AE115" s="84" t="str">
        <f t="shared" si="48"/>
        <v/>
      </c>
      <c r="AF115" s="85">
        <f t="shared" si="65"/>
        <v>0</v>
      </c>
      <c r="AG115" s="192"/>
      <c r="AH115" s="84" t="str">
        <f t="shared" si="49"/>
        <v/>
      </c>
      <c r="AI115" s="85">
        <f t="shared" si="66"/>
        <v>0</v>
      </c>
      <c r="AJ115" s="192"/>
      <c r="AK115" s="84" t="str">
        <f t="shared" si="50"/>
        <v/>
      </c>
      <c r="AL115" s="85">
        <f t="shared" si="67"/>
        <v>0</v>
      </c>
      <c r="AM115" s="192"/>
      <c r="AN115" s="84" t="str">
        <f t="shared" si="51"/>
        <v/>
      </c>
      <c r="AO115" s="85">
        <f t="shared" si="68"/>
        <v>0</v>
      </c>
      <c r="AP115" s="192"/>
      <c r="AQ115" s="84" t="str">
        <f t="shared" si="52"/>
        <v/>
      </c>
      <c r="AR115" s="86">
        <f t="shared" si="69"/>
        <v>0</v>
      </c>
      <c r="AS115" s="87">
        <f t="shared" si="70"/>
        <v>0</v>
      </c>
      <c r="AT115" s="88" t="str">
        <f t="shared" si="71"/>
        <v/>
      </c>
      <c r="AU115" s="89" t="str">
        <f t="shared" si="72"/>
        <v/>
      </c>
      <c r="AV115" s="89"/>
      <c r="AW115" s="99" t="str">
        <f t="shared" si="73"/>
        <v>-</v>
      </c>
      <c r="AX115" s="89"/>
      <c r="AY115" s="91">
        <f t="shared" si="74"/>
        <v>0</v>
      </c>
      <c r="AZ115" s="91">
        <f t="shared" si="75"/>
        <v>0</v>
      </c>
      <c r="BA115" s="91">
        <f t="shared" si="76"/>
        <v>0</v>
      </c>
      <c r="BB115" s="92" t="str">
        <f t="shared" si="77"/>
        <v/>
      </c>
      <c r="BC115" s="100"/>
      <c r="BD115" s="31"/>
      <c r="BE115" s="31"/>
      <c r="BF115" s="101"/>
      <c r="BG115" s="93">
        <f t="shared" si="78"/>
        <v>0</v>
      </c>
      <c r="BH115" s="94">
        <f t="shared" si="79"/>
        <v>0</v>
      </c>
      <c r="BI115" s="95" t="str">
        <f t="shared" si="80"/>
        <v>-</v>
      </c>
      <c r="BJ115" s="95" t="e">
        <f t="shared" si="81"/>
        <v>#N/A</v>
      </c>
      <c r="BK115" s="95">
        <f t="shared" si="82"/>
        <v>0</v>
      </c>
      <c r="BL115" s="96">
        <f t="shared" si="87"/>
        <v>0</v>
      </c>
      <c r="BM115" s="97">
        <f t="shared" si="83"/>
        <v>0</v>
      </c>
      <c r="BN115" s="97">
        <f t="shared" si="84"/>
        <v>0</v>
      </c>
      <c r="BO115" s="97">
        <f t="shared" si="8"/>
        <v>0</v>
      </c>
      <c r="BP115" s="97">
        <f t="shared" si="85"/>
        <v>0</v>
      </c>
      <c r="BQ115" s="97">
        <f t="shared" si="86"/>
        <v>0</v>
      </c>
      <c r="BR115" s="98">
        <f>SUMIFS(AY$22:$AY$121,$O$22:$O$121,$O115,$C$22:$C$121,C115)*Q115</f>
        <v>0</v>
      </c>
      <c r="BS115" s="98">
        <f>SUMIFS($AY$22:AY$121,$R$22:$R$121,$R115,$C$22:$C$121,C115)*T115</f>
        <v>0</v>
      </c>
      <c r="BT115" s="98">
        <f>SUMIFS($AY$22:AY$121,$U$22:$U$121,$U115,$C$22:$C$121,C115)*W115</f>
        <v>0</v>
      </c>
      <c r="BU115" s="98">
        <f>SUMIFS($AY$22:AY$121,$X$22:$X$121,$X115,$C$22:$C$121,C115)*Z115</f>
        <v>0</v>
      </c>
      <c r="BV115" s="98">
        <f>SUMIFS($AY$22:AY$121,$AA$22:$AA$121,$AA115,$C$22:$C$121,C115)*AC115</f>
        <v>0</v>
      </c>
      <c r="BW115" s="98">
        <f>SUMIFS($AY$22:AY$121,$AD$22:$AD$121,$AD115,$C$22:$C$121,C115)*AF115</f>
        <v>0</v>
      </c>
      <c r="BX115" s="98">
        <f>SUMIFS($AY$22:AY$121,$AG$22:$AG$121,$AG115,$C$22:$C$121,C115)*AI115</f>
        <v>0</v>
      </c>
      <c r="BY115" s="98">
        <f>SUMIFS($AY$22:AY$121,$AJ$22:$AJ$121,$AJ115,$C$22:$C$121,C115)*AL115</f>
        <v>0</v>
      </c>
      <c r="BZ115" s="98">
        <f>SUMIFS($AY$22:AY$121,$AM$22:$AM$121,$AM115,$C$22:$C$121,C115)*AO115</f>
        <v>0</v>
      </c>
      <c r="CA115" s="98">
        <f>SUMIFS($AY$22:AY$121,$AP$22:$AP$121,$AP115,$C$22:$C$121,C115)*AR115</f>
        <v>0</v>
      </c>
      <c r="CB115" s="49"/>
      <c r="CW115" s="29"/>
    </row>
    <row r="116" spans="1:101" ht="21.9" customHeight="1" outlineLevel="1" x14ac:dyDescent="0.3">
      <c r="A116" s="15"/>
      <c r="B116" s="17"/>
      <c r="C116" s="81">
        <v>95</v>
      </c>
      <c r="D116" s="186" t="s">
        <v>71</v>
      </c>
      <c r="E116" s="187"/>
      <c r="F116" s="82" t="str">
        <f t="shared" si="53"/>
        <v/>
      </c>
      <c r="G116" s="173"/>
      <c r="H116" s="82"/>
      <c r="I116" s="188"/>
      <c r="J116" s="189"/>
      <c r="K116" s="83" t="str">
        <f t="shared" si="0"/>
        <v/>
      </c>
      <c r="L116" s="188"/>
      <c r="M116" s="82" t="str">
        <f t="shared" si="54"/>
        <v/>
      </c>
      <c r="N116" s="174" t="str">
        <f t="shared" si="55"/>
        <v/>
      </c>
      <c r="O116" s="190"/>
      <c r="P116" s="84" t="str">
        <f t="shared" si="56"/>
        <v/>
      </c>
      <c r="Q116" s="85">
        <f t="shared" si="57"/>
        <v>0</v>
      </c>
      <c r="R116" s="190"/>
      <c r="S116" s="84" t="str">
        <f t="shared" si="58"/>
        <v/>
      </c>
      <c r="T116" s="85">
        <f t="shared" si="59"/>
        <v>0</v>
      </c>
      <c r="U116" s="190"/>
      <c r="V116" s="84" t="str">
        <f t="shared" si="60"/>
        <v/>
      </c>
      <c r="W116" s="85">
        <f t="shared" si="61"/>
        <v>0</v>
      </c>
      <c r="X116" s="190"/>
      <c r="Y116" s="84" t="str">
        <f t="shared" si="62"/>
        <v/>
      </c>
      <c r="Z116" s="85">
        <f t="shared" si="63"/>
        <v>0</v>
      </c>
      <c r="AA116" s="190"/>
      <c r="AB116" s="84" t="str">
        <f t="shared" si="47"/>
        <v/>
      </c>
      <c r="AC116" s="85">
        <f t="shared" si="64"/>
        <v>0</v>
      </c>
      <c r="AD116" s="192"/>
      <c r="AE116" s="84" t="str">
        <f t="shared" si="48"/>
        <v/>
      </c>
      <c r="AF116" s="85">
        <f t="shared" si="65"/>
        <v>0</v>
      </c>
      <c r="AG116" s="192"/>
      <c r="AH116" s="84" t="str">
        <f t="shared" si="49"/>
        <v/>
      </c>
      <c r="AI116" s="85">
        <f t="shared" si="66"/>
        <v>0</v>
      </c>
      <c r="AJ116" s="192"/>
      <c r="AK116" s="84" t="str">
        <f t="shared" si="50"/>
        <v/>
      </c>
      <c r="AL116" s="85">
        <f t="shared" si="67"/>
        <v>0</v>
      </c>
      <c r="AM116" s="192"/>
      <c r="AN116" s="84" t="str">
        <f t="shared" si="51"/>
        <v/>
      </c>
      <c r="AO116" s="85">
        <f t="shared" si="68"/>
        <v>0</v>
      </c>
      <c r="AP116" s="192"/>
      <c r="AQ116" s="84" t="str">
        <f t="shared" si="52"/>
        <v/>
      </c>
      <c r="AR116" s="86">
        <f t="shared" si="69"/>
        <v>0</v>
      </c>
      <c r="AS116" s="87">
        <f t="shared" si="70"/>
        <v>0</v>
      </c>
      <c r="AT116" s="88" t="str">
        <f t="shared" si="71"/>
        <v/>
      </c>
      <c r="AU116" s="89" t="str">
        <f t="shared" si="72"/>
        <v/>
      </c>
      <c r="AV116" s="89"/>
      <c r="AW116" s="99" t="str">
        <f t="shared" si="73"/>
        <v>-</v>
      </c>
      <c r="AX116" s="89"/>
      <c r="AY116" s="91">
        <f t="shared" si="74"/>
        <v>0</v>
      </c>
      <c r="AZ116" s="91">
        <f t="shared" si="75"/>
        <v>0</v>
      </c>
      <c r="BA116" s="91">
        <f t="shared" si="76"/>
        <v>0</v>
      </c>
      <c r="BB116" s="92" t="str">
        <f t="shared" si="77"/>
        <v/>
      </c>
      <c r="BC116" s="100"/>
      <c r="BD116" s="31"/>
      <c r="BE116" s="31"/>
      <c r="BF116" s="101"/>
      <c r="BG116" s="93">
        <f t="shared" si="78"/>
        <v>0</v>
      </c>
      <c r="BH116" s="94">
        <f t="shared" si="79"/>
        <v>0</v>
      </c>
      <c r="BI116" s="95" t="str">
        <f t="shared" si="80"/>
        <v>-</v>
      </c>
      <c r="BJ116" s="95" t="e">
        <f t="shared" si="81"/>
        <v>#N/A</v>
      </c>
      <c r="BK116" s="95">
        <f t="shared" si="82"/>
        <v>0</v>
      </c>
      <c r="BL116" s="96">
        <f t="shared" si="87"/>
        <v>0</v>
      </c>
      <c r="BM116" s="97">
        <f t="shared" si="83"/>
        <v>0</v>
      </c>
      <c r="BN116" s="97">
        <f t="shared" si="84"/>
        <v>0</v>
      </c>
      <c r="BO116" s="97">
        <f t="shared" si="8"/>
        <v>0</v>
      </c>
      <c r="BP116" s="97">
        <f t="shared" si="85"/>
        <v>0</v>
      </c>
      <c r="BQ116" s="97">
        <f t="shared" si="86"/>
        <v>0</v>
      </c>
      <c r="BR116" s="98">
        <f>SUMIFS(AY$22:$AY$121,$O$22:$O$121,$O116,$C$22:$C$121,C116)*Q116</f>
        <v>0</v>
      </c>
      <c r="BS116" s="98">
        <f>SUMIFS($AY$22:AY$121,$R$22:$R$121,$R116,$C$22:$C$121,C116)*T116</f>
        <v>0</v>
      </c>
      <c r="BT116" s="98">
        <f>SUMIFS($AY$22:AY$121,$U$22:$U$121,$U116,$C$22:$C$121,C116)*W116</f>
        <v>0</v>
      </c>
      <c r="BU116" s="98">
        <f>SUMIFS($AY$22:AY$121,$X$22:$X$121,$X116,$C$22:$C$121,C116)*Z116</f>
        <v>0</v>
      </c>
      <c r="BV116" s="98">
        <f>SUMIFS($AY$22:AY$121,$AA$22:$AA$121,$AA116,$C$22:$C$121,C116)*AC116</f>
        <v>0</v>
      </c>
      <c r="BW116" s="98">
        <f>SUMIFS($AY$22:AY$121,$AD$22:$AD$121,$AD116,$C$22:$C$121,C116)*AF116</f>
        <v>0</v>
      </c>
      <c r="BX116" s="98">
        <f>SUMIFS($AY$22:AY$121,$AG$22:$AG$121,$AG116,$C$22:$C$121,C116)*AI116</f>
        <v>0</v>
      </c>
      <c r="BY116" s="98">
        <f>SUMIFS($AY$22:AY$121,$AJ$22:$AJ$121,$AJ116,$C$22:$C$121,C116)*AL116</f>
        <v>0</v>
      </c>
      <c r="BZ116" s="98">
        <f>SUMIFS($AY$22:AY$121,$AM$22:$AM$121,$AM116,$C$22:$C$121,C116)*AO116</f>
        <v>0</v>
      </c>
      <c r="CA116" s="98">
        <f>SUMIFS($AY$22:AY$121,$AP$22:$AP$121,$AP116,$C$22:$C$121,C116)*AR116</f>
        <v>0</v>
      </c>
      <c r="CB116" s="49"/>
      <c r="CC116" s="38"/>
      <c r="CW116" s="29"/>
    </row>
    <row r="117" spans="1:101" ht="21.9" customHeight="1" outlineLevel="1" x14ac:dyDescent="0.3">
      <c r="A117" s="15"/>
      <c r="B117" s="17"/>
      <c r="C117" s="81">
        <v>96</v>
      </c>
      <c r="D117" s="186" t="s">
        <v>71</v>
      </c>
      <c r="E117" s="187"/>
      <c r="F117" s="82" t="str">
        <f t="shared" si="53"/>
        <v/>
      </c>
      <c r="G117" s="173"/>
      <c r="H117" s="82"/>
      <c r="I117" s="188"/>
      <c r="J117" s="189"/>
      <c r="K117" s="83" t="str">
        <f t="shared" si="0"/>
        <v/>
      </c>
      <c r="L117" s="188"/>
      <c r="M117" s="82" t="str">
        <f t="shared" si="54"/>
        <v/>
      </c>
      <c r="N117" s="174" t="str">
        <f t="shared" si="55"/>
        <v/>
      </c>
      <c r="O117" s="190"/>
      <c r="P117" s="84" t="str">
        <f t="shared" si="56"/>
        <v/>
      </c>
      <c r="Q117" s="85">
        <f t="shared" si="57"/>
        <v>0</v>
      </c>
      <c r="R117" s="190"/>
      <c r="S117" s="84" t="str">
        <f t="shared" si="58"/>
        <v/>
      </c>
      <c r="T117" s="85">
        <f t="shared" si="59"/>
        <v>0</v>
      </c>
      <c r="U117" s="190"/>
      <c r="V117" s="84" t="str">
        <f t="shared" si="60"/>
        <v/>
      </c>
      <c r="W117" s="85">
        <f t="shared" si="61"/>
        <v>0</v>
      </c>
      <c r="X117" s="190"/>
      <c r="Y117" s="84" t="str">
        <f t="shared" si="62"/>
        <v/>
      </c>
      <c r="Z117" s="85">
        <f t="shared" si="63"/>
        <v>0</v>
      </c>
      <c r="AA117" s="190"/>
      <c r="AB117" s="84" t="str">
        <f t="shared" si="47"/>
        <v/>
      </c>
      <c r="AC117" s="85">
        <f t="shared" si="64"/>
        <v>0</v>
      </c>
      <c r="AD117" s="192"/>
      <c r="AE117" s="84" t="str">
        <f t="shared" si="48"/>
        <v/>
      </c>
      <c r="AF117" s="85">
        <f t="shared" si="65"/>
        <v>0</v>
      </c>
      <c r="AG117" s="192"/>
      <c r="AH117" s="84" t="str">
        <f t="shared" si="49"/>
        <v/>
      </c>
      <c r="AI117" s="85">
        <f t="shared" si="66"/>
        <v>0</v>
      </c>
      <c r="AJ117" s="192"/>
      <c r="AK117" s="84" t="str">
        <f t="shared" si="50"/>
        <v/>
      </c>
      <c r="AL117" s="85">
        <f t="shared" si="67"/>
        <v>0</v>
      </c>
      <c r="AM117" s="192"/>
      <c r="AN117" s="84" t="str">
        <f t="shared" si="51"/>
        <v/>
      </c>
      <c r="AO117" s="85">
        <f t="shared" si="68"/>
        <v>0</v>
      </c>
      <c r="AP117" s="192"/>
      <c r="AQ117" s="84" t="str">
        <f t="shared" si="52"/>
        <v/>
      </c>
      <c r="AR117" s="86">
        <f t="shared" si="69"/>
        <v>0</v>
      </c>
      <c r="AS117" s="87">
        <f t="shared" si="70"/>
        <v>0</v>
      </c>
      <c r="AT117" s="88" t="str">
        <f t="shared" si="71"/>
        <v/>
      </c>
      <c r="AU117" s="89" t="str">
        <f t="shared" si="72"/>
        <v/>
      </c>
      <c r="AV117" s="89"/>
      <c r="AW117" s="99" t="str">
        <f t="shared" si="73"/>
        <v>-</v>
      </c>
      <c r="AX117" s="89"/>
      <c r="AY117" s="91">
        <f t="shared" si="74"/>
        <v>0</v>
      </c>
      <c r="AZ117" s="91">
        <f t="shared" si="75"/>
        <v>0</v>
      </c>
      <c r="BA117" s="91">
        <f t="shared" si="76"/>
        <v>0</v>
      </c>
      <c r="BB117" s="92" t="str">
        <f t="shared" si="77"/>
        <v/>
      </c>
      <c r="BC117" s="100"/>
      <c r="BD117" s="31"/>
      <c r="BE117" s="31"/>
      <c r="BF117" s="101"/>
      <c r="BG117" s="93">
        <f t="shared" si="78"/>
        <v>0</v>
      </c>
      <c r="BH117" s="94">
        <f t="shared" si="79"/>
        <v>0</v>
      </c>
      <c r="BI117" s="95" t="str">
        <f t="shared" si="80"/>
        <v>-</v>
      </c>
      <c r="BJ117" s="95" t="e">
        <f t="shared" si="81"/>
        <v>#N/A</v>
      </c>
      <c r="BK117" s="95">
        <f t="shared" si="82"/>
        <v>0</v>
      </c>
      <c r="BL117" s="96">
        <f t="shared" si="87"/>
        <v>0</v>
      </c>
      <c r="BM117" s="97">
        <f t="shared" si="83"/>
        <v>0</v>
      </c>
      <c r="BN117" s="97">
        <f t="shared" si="84"/>
        <v>0</v>
      </c>
      <c r="BO117" s="97">
        <f t="shared" si="8"/>
        <v>0</v>
      </c>
      <c r="BP117" s="97">
        <f t="shared" si="85"/>
        <v>0</v>
      </c>
      <c r="BQ117" s="97">
        <f t="shared" si="86"/>
        <v>0</v>
      </c>
      <c r="BR117" s="98">
        <f>SUMIFS(AY$22:$AY$121,$O$22:$O$121,$O117,$C$22:$C$121,C117)*Q117</f>
        <v>0</v>
      </c>
      <c r="BS117" s="98">
        <f>SUMIFS($AY$22:AY$121,$R$22:$R$121,$R117,$C$22:$C$121,C117)*T117</f>
        <v>0</v>
      </c>
      <c r="BT117" s="98">
        <f>SUMIFS($AY$22:AY$121,$U$22:$U$121,$U117,$C$22:$C$121,C117)*W117</f>
        <v>0</v>
      </c>
      <c r="BU117" s="98">
        <f>SUMIFS($AY$22:AY$121,$X$22:$X$121,$X117,$C$22:$C$121,C117)*Z117</f>
        <v>0</v>
      </c>
      <c r="BV117" s="98">
        <f>SUMIFS($AY$22:AY$121,$AA$22:$AA$121,$AA117,$C$22:$C$121,C117)*AC117</f>
        <v>0</v>
      </c>
      <c r="BW117" s="98">
        <f>SUMIFS($AY$22:AY$121,$AD$22:$AD$121,$AD117,$C$22:$C$121,C117)*AF117</f>
        <v>0</v>
      </c>
      <c r="BX117" s="98">
        <f>SUMIFS($AY$22:AY$121,$AG$22:$AG$121,$AG117,$C$22:$C$121,C117)*AI117</f>
        <v>0</v>
      </c>
      <c r="BY117" s="98">
        <f>SUMIFS($AY$22:AY$121,$AJ$22:$AJ$121,$AJ117,$C$22:$C$121,C117)*AL117</f>
        <v>0</v>
      </c>
      <c r="BZ117" s="98">
        <f>SUMIFS($AY$22:AY$121,$AM$22:$AM$121,$AM117,$C$22:$C$121,C117)*AO117</f>
        <v>0</v>
      </c>
      <c r="CA117" s="98">
        <f>SUMIFS($AY$22:AY$121,$AP$22:$AP$121,$AP117,$C$22:$C$121,C117)*AR117</f>
        <v>0</v>
      </c>
      <c r="CB117" s="49"/>
      <c r="CC117" s="38"/>
      <c r="CW117" s="29"/>
    </row>
    <row r="118" spans="1:101" ht="21.9" customHeight="1" outlineLevel="1" x14ac:dyDescent="0.3">
      <c r="A118" s="15"/>
      <c r="B118" s="17"/>
      <c r="C118" s="81">
        <v>97</v>
      </c>
      <c r="D118" s="186" t="s">
        <v>71</v>
      </c>
      <c r="E118" s="187"/>
      <c r="F118" s="82" t="str">
        <f t="shared" si="53"/>
        <v/>
      </c>
      <c r="G118" s="173"/>
      <c r="H118" s="82"/>
      <c r="I118" s="188"/>
      <c r="J118" s="189"/>
      <c r="K118" s="83" t="str">
        <f t="shared" si="0"/>
        <v/>
      </c>
      <c r="L118" s="188"/>
      <c r="M118" s="82" t="str">
        <f t="shared" si="54"/>
        <v/>
      </c>
      <c r="N118" s="174" t="str">
        <f t="shared" si="55"/>
        <v/>
      </c>
      <c r="O118" s="190"/>
      <c r="P118" s="84" t="str">
        <f t="shared" si="56"/>
        <v/>
      </c>
      <c r="Q118" s="85">
        <f t="shared" si="57"/>
        <v>0</v>
      </c>
      <c r="R118" s="190"/>
      <c r="S118" s="84" t="str">
        <f t="shared" si="58"/>
        <v/>
      </c>
      <c r="T118" s="85">
        <f t="shared" si="59"/>
        <v>0</v>
      </c>
      <c r="U118" s="190"/>
      <c r="V118" s="84" t="str">
        <f t="shared" si="60"/>
        <v/>
      </c>
      <c r="W118" s="85">
        <f t="shared" si="61"/>
        <v>0</v>
      </c>
      <c r="X118" s="190"/>
      <c r="Y118" s="84" t="str">
        <f t="shared" si="62"/>
        <v/>
      </c>
      <c r="Z118" s="85">
        <f t="shared" si="63"/>
        <v>0</v>
      </c>
      <c r="AA118" s="190"/>
      <c r="AB118" s="84" t="str">
        <f t="shared" si="47"/>
        <v/>
      </c>
      <c r="AC118" s="85">
        <f t="shared" si="64"/>
        <v>0</v>
      </c>
      <c r="AD118" s="192"/>
      <c r="AE118" s="84" t="str">
        <f t="shared" si="48"/>
        <v/>
      </c>
      <c r="AF118" s="85">
        <f t="shared" si="65"/>
        <v>0</v>
      </c>
      <c r="AG118" s="192"/>
      <c r="AH118" s="84" t="str">
        <f t="shared" si="49"/>
        <v/>
      </c>
      <c r="AI118" s="85">
        <f t="shared" si="66"/>
        <v>0</v>
      </c>
      <c r="AJ118" s="192"/>
      <c r="AK118" s="84" t="str">
        <f t="shared" si="50"/>
        <v/>
      </c>
      <c r="AL118" s="85">
        <f t="shared" si="67"/>
        <v>0</v>
      </c>
      <c r="AM118" s="192"/>
      <c r="AN118" s="84" t="str">
        <f t="shared" si="51"/>
        <v/>
      </c>
      <c r="AO118" s="85">
        <f t="shared" si="68"/>
        <v>0</v>
      </c>
      <c r="AP118" s="192"/>
      <c r="AQ118" s="84" t="str">
        <f t="shared" si="52"/>
        <v/>
      </c>
      <c r="AR118" s="86">
        <f t="shared" si="69"/>
        <v>0</v>
      </c>
      <c r="AS118" s="87">
        <f t="shared" si="70"/>
        <v>0</v>
      </c>
      <c r="AT118" s="88" t="str">
        <f t="shared" si="71"/>
        <v/>
      </c>
      <c r="AU118" s="89" t="str">
        <f t="shared" si="72"/>
        <v/>
      </c>
      <c r="AV118" s="89"/>
      <c r="AW118" s="99" t="str">
        <f t="shared" si="73"/>
        <v>-</v>
      </c>
      <c r="AX118" s="89"/>
      <c r="AY118" s="91">
        <f t="shared" si="74"/>
        <v>0</v>
      </c>
      <c r="AZ118" s="91">
        <f t="shared" si="75"/>
        <v>0</v>
      </c>
      <c r="BA118" s="91">
        <f t="shared" si="76"/>
        <v>0</v>
      </c>
      <c r="BB118" s="92" t="str">
        <f t="shared" si="77"/>
        <v/>
      </c>
      <c r="BC118" s="100"/>
      <c r="BD118" s="31"/>
      <c r="BE118" s="31"/>
      <c r="BF118" s="101"/>
      <c r="BG118" s="93">
        <f t="shared" si="78"/>
        <v>0</v>
      </c>
      <c r="BH118" s="94">
        <f t="shared" si="79"/>
        <v>0</v>
      </c>
      <c r="BI118" s="95" t="str">
        <f t="shared" si="80"/>
        <v>-</v>
      </c>
      <c r="BJ118" s="95" t="e">
        <f t="shared" si="81"/>
        <v>#N/A</v>
      </c>
      <c r="BK118" s="95">
        <f t="shared" si="82"/>
        <v>0</v>
      </c>
      <c r="BL118" s="96">
        <f t="shared" si="87"/>
        <v>0</v>
      </c>
      <c r="BM118" s="97">
        <f t="shared" si="83"/>
        <v>0</v>
      </c>
      <c r="BN118" s="97">
        <f t="shared" si="84"/>
        <v>0</v>
      </c>
      <c r="BO118" s="97">
        <f t="shared" si="8"/>
        <v>0</v>
      </c>
      <c r="BP118" s="97">
        <f t="shared" si="85"/>
        <v>0</v>
      </c>
      <c r="BQ118" s="97">
        <f t="shared" si="86"/>
        <v>0</v>
      </c>
      <c r="BR118" s="98">
        <f>SUMIFS(AY$22:$AY$121,$O$22:$O$121,$O118,$C$22:$C$121,C118)*Q118</f>
        <v>0</v>
      </c>
      <c r="BS118" s="98">
        <f>SUMIFS($AY$22:AY$121,$R$22:$R$121,$R118,$C$22:$C$121,C118)*T118</f>
        <v>0</v>
      </c>
      <c r="BT118" s="98">
        <f>SUMIFS($AY$22:AY$121,$U$22:$U$121,$U118,$C$22:$C$121,C118)*W118</f>
        <v>0</v>
      </c>
      <c r="BU118" s="98">
        <f>SUMIFS($AY$22:AY$121,$X$22:$X$121,$X118,$C$22:$C$121,C118)*Z118</f>
        <v>0</v>
      </c>
      <c r="BV118" s="98">
        <f>SUMIFS($AY$22:AY$121,$AA$22:$AA$121,$AA118,$C$22:$C$121,C118)*AC118</f>
        <v>0</v>
      </c>
      <c r="BW118" s="98">
        <f>SUMIFS($AY$22:AY$121,$AD$22:$AD$121,$AD118,$C$22:$C$121,C118)*AF118</f>
        <v>0</v>
      </c>
      <c r="BX118" s="98">
        <f>SUMIFS($AY$22:AY$121,$AG$22:$AG$121,$AG118,$C$22:$C$121,C118)*AI118</f>
        <v>0</v>
      </c>
      <c r="BY118" s="98">
        <f>SUMIFS($AY$22:AY$121,$AJ$22:$AJ$121,$AJ118,$C$22:$C$121,C118)*AL118</f>
        <v>0</v>
      </c>
      <c r="BZ118" s="98">
        <f>SUMIFS($AY$22:AY$121,$AM$22:$AM$121,$AM118,$C$22:$C$121,C118)*AO118</f>
        <v>0</v>
      </c>
      <c r="CA118" s="98">
        <f>SUMIFS($AY$22:AY$121,$AP$22:$AP$121,$AP118,$C$22:$C$121,C118)*AR118</f>
        <v>0</v>
      </c>
      <c r="CB118" s="49"/>
      <c r="CW118" s="29"/>
    </row>
    <row r="119" spans="1:101" ht="21.9" customHeight="1" outlineLevel="1" x14ac:dyDescent="0.3">
      <c r="A119" s="15"/>
      <c r="B119" s="17"/>
      <c r="C119" s="81">
        <v>98</v>
      </c>
      <c r="D119" s="186" t="s">
        <v>71</v>
      </c>
      <c r="E119" s="187"/>
      <c r="F119" s="82" t="str">
        <f t="shared" si="53"/>
        <v/>
      </c>
      <c r="G119" s="173"/>
      <c r="H119" s="82"/>
      <c r="I119" s="188"/>
      <c r="J119" s="189"/>
      <c r="K119" s="83" t="str">
        <f t="shared" si="0"/>
        <v/>
      </c>
      <c r="L119" s="188"/>
      <c r="M119" s="82" t="str">
        <f t="shared" si="54"/>
        <v/>
      </c>
      <c r="N119" s="174" t="str">
        <f t="shared" si="55"/>
        <v/>
      </c>
      <c r="O119" s="190"/>
      <c r="P119" s="84" t="str">
        <f t="shared" si="56"/>
        <v/>
      </c>
      <c r="Q119" s="85">
        <f t="shared" si="57"/>
        <v>0</v>
      </c>
      <c r="R119" s="190"/>
      <c r="S119" s="84" t="str">
        <f t="shared" si="58"/>
        <v/>
      </c>
      <c r="T119" s="85">
        <f t="shared" si="59"/>
        <v>0</v>
      </c>
      <c r="U119" s="190"/>
      <c r="V119" s="84" t="str">
        <f t="shared" si="60"/>
        <v/>
      </c>
      <c r="W119" s="85">
        <f t="shared" si="61"/>
        <v>0</v>
      </c>
      <c r="X119" s="190"/>
      <c r="Y119" s="84" t="str">
        <f t="shared" si="62"/>
        <v/>
      </c>
      <c r="Z119" s="85">
        <f t="shared" si="63"/>
        <v>0</v>
      </c>
      <c r="AA119" s="190"/>
      <c r="AB119" s="84" t="str">
        <f t="shared" si="47"/>
        <v/>
      </c>
      <c r="AC119" s="85">
        <f t="shared" si="64"/>
        <v>0</v>
      </c>
      <c r="AD119" s="192"/>
      <c r="AE119" s="84" t="str">
        <f t="shared" si="48"/>
        <v/>
      </c>
      <c r="AF119" s="85">
        <f t="shared" si="65"/>
        <v>0</v>
      </c>
      <c r="AG119" s="192"/>
      <c r="AH119" s="84" t="str">
        <f t="shared" si="49"/>
        <v/>
      </c>
      <c r="AI119" s="85">
        <f t="shared" si="66"/>
        <v>0</v>
      </c>
      <c r="AJ119" s="192"/>
      <c r="AK119" s="84" t="str">
        <f t="shared" si="50"/>
        <v/>
      </c>
      <c r="AL119" s="85">
        <f t="shared" si="67"/>
        <v>0</v>
      </c>
      <c r="AM119" s="192"/>
      <c r="AN119" s="84" t="str">
        <f t="shared" si="51"/>
        <v/>
      </c>
      <c r="AO119" s="85">
        <f t="shared" si="68"/>
        <v>0</v>
      </c>
      <c r="AP119" s="192"/>
      <c r="AQ119" s="84" t="str">
        <f t="shared" si="52"/>
        <v/>
      </c>
      <c r="AR119" s="86">
        <f t="shared" si="69"/>
        <v>0</v>
      </c>
      <c r="AS119" s="87">
        <f t="shared" si="70"/>
        <v>0</v>
      </c>
      <c r="AT119" s="88" t="str">
        <f t="shared" si="71"/>
        <v/>
      </c>
      <c r="AU119" s="89" t="str">
        <f t="shared" si="72"/>
        <v/>
      </c>
      <c r="AV119" s="89"/>
      <c r="AW119" s="99" t="str">
        <f t="shared" si="73"/>
        <v>-</v>
      </c>
      <c r="AX119" s="89"/>
      <c r="AY119" s="91">
        <f t="shared" si="74"/>
        <v>0</v>
      </c>
      <c r="AZ119" s="91">
        <f t="shared" si="75"/>
        <v>0</v>
      </c>
      <c r="BA119" s="91">
        <f t="shared" si="76"/>
        <v>0</v>
      </c>
      <c r="BB119" s="92" t="str">
        <f t="shared" si="77"/>
        <v/>
      </c>
      <c r="BC119" s="100"/>
      <c r="BD119" s="31"/>
      <c r="BE119" s="31"/>
      <c r="BF119" s="101"/>
      <c r="BG119" s="93">
        <f t="shared" si="78"/>
        <v>0</v>
      </c>
      <c r="BH119" s="94">
        <f t="shared" si="79"/>
        <v>0</v>
      </c>
      <c r="BI119" s="95" t="str">
        <f t="shared" si="80"/>
        <v>-</v>
      </c>
      <c r="BJ119" s="95" t="e">
        <f t="shared" si="81"/>
        <v>#N/A</v>
      </c>
      <c r="BK119" s="95">
        <f t="shared" si="82"/>
        <v>0</v>
      </c>
      <c r="BL119" s="96">
        <f t="shared" si="87"/>
        <v>0</v>
      </c>
      <c r="BM119" s="97">
        <f t="shared" si="83"/>
        <v>0</v>
      </c>
      <c r="BN119" s="97">
        <f t="shared" si="84"/>
        <v>0</v>
      </c>
      <c r="BO119" s="97">
        <f t="shared" si="8"/>
        <v>0</v>
      </c>
      <c r="BP119" s="97">
        <f t="shared" si="85"/>
        <v>0</v>
      </c>
      <c r="BQ119" s="97">
        <f t="shared" si="86"/>
        <v>0</v>
      </c>
      <c r="BR119" s="98">
        <f>SUMIFS(AY$22:$AY$121,$O$22:$O$121,$O119,$C$22:$C$121,C119)*Q119</f>
        <v>0</v>
      </c>
      <c r="BS119" s="98">
        <f>SUMIFS($AY$22:AY$121,$R$22:$R$121,$R119,$C$22:$C$121,C119)*T119</f>
        <v>0</v>
      </c>
      <c r="BT119" s="98">
        <f>SUMIFS($AY$22:AY$121,$U$22:$U$121,$U119,$C$22:$C$121,C119)*W119</f>
        <v>0</v>
      </c>
      <c r="BU119" s="98">
        <f>SUMIFS($AY$22:AY$121,$X$22:$X$121,$X119,$C$22:$C$121,C119)*Z119</f>
        <v>0</v>
      </c>
      <c r="BV119" s="98">
        <f>SUMIFS($AY$22:AY$121,$AA$22:$AA$121,$AA119,$C$22:$C$121,C119)*AC119</f>
        <v>0</v>
      </c>
      <c r="BW119" s="98">
        <f>SUMIFS($AY$22:AY$121,$AD$22:$AD$121,$AD119,$C$22:$C$121,C119)*AF119</f>
        <v>0</v>
      </c>
      <c r="BX119" s="98">
        <f>SUMIFS($AY$22:AY$121,$AG$22:$AG$121,$AG119,$C$22:$C$121,C119)*AI119</f>
        <v>0</v>
      </c>
      <c r="BY119" s="98">
        <f>SUMIFS($AY$22:AY$121,$AJ$22:$AJ$121,$AJ119,$C$22:$C$121,C119)*AL119</f>
        <v>0</v>
      </c>
      <c r="BZ119" s="98">
        <f>SUMIFS($AY$22:AY$121,$AM$22:$AM$121,$AM119,$C$22:$C$121,C119)*AO119</f>
        <v>0</v>
      </c>
      <c r="CA119" s="98">
        <f>SUMIFS($AY$22:AY$121,$AP$22:$AP$121,$AP119,$C$22:$C$121,C119)*AR119</f>
        <v>0</v>
      </c>
      <c r="CB119" s="49"/>
      <c r="CC119" s="38"/>
      <c r="CW119" s="29"/>
    </row>
    <row r="120" spans="1:101" ht="21.9" customHeight="1" outlineLevel="1" x14ac:dyDescent="0.3">
      <c r="A120" s="15"/>
      <c r="B120" s="17"/>
      <c r="C120" s="81">
        <v>99</v>
      </c>
      <c r="D120" s="186" t="s">
        <v>71</v>
      </c>
      <c r="E120" s="187"/>
      <c r="F120" s="82" t="str">
        <f t="shared" si="53"/>
        <v/>
      </c>
      <c r="G120" s="173"/>
      <c r="H120" s="82"/>
      <c r="I120" s="188"/>
      <c r="J120" s="189"/>
      <c r="K120" s="83" t="str">
        <f t="shared" si="0"/>
        <v/>
      </c>
      <c r="L120" s="188"/>
      <c r="M120" s="82" t="str">
        <f t="shared" si="54"/>
        <v/>
      </c>
      <c r="N120" s="174" t="str">
        <f t="shared" si="55"/>
        <v/>
      </c>
      <c r="O120" s="190"/>
      <c r="P120" s="84" t="str">
        <f t="shared" si="56"/>
        <v/>
      </c>
      <c r="Q120" s="85">
        <f t="shared" si="57"/>
        <v>0</v>
      </c>
      <c r="R120" s="190"/>
      <c r="S120" s="84" t="str">
        <f t="shared" si="58"/>
        <v/>
      </c>
      <c r="T120" s="85">
        <f t="shared" si="59"/>
        <v>0</v>
      </c>
      <c r="U120" s="190"/>
      <c r="V120" s="84" t="str">
        <f t="shared" si="60"/>
        <v/>
      </c>
      <c r="W120" s="85">
        <f t="shared" si="61"/>
        <v>0</v>
      </c>
      <c r="X120" s="190"/>
      <c r="Y120" s="84" t="str">
        <f t="shared" si="62"/>
        <v/>
      </c>
      <c r="Z120" s="85">
        <f t="shared" si="63"/>
        <v>0</v>
      </c>
      <c r="AA120" s="190"/>
      <c r="AB120" s="84" t="str">
        <f t="shared" si="47"/>
        <v/>
      </c>
      <c r="AC120" s="85">
        <f t="shared" si="64"/>
        <v>0</v>
      </c>
      <c r="AD120" s="192"/>
      <c r="AE120" s="84" t="str">
        <f t="shared" si="48"/>
        <v/>
      </c>
      <c r="AF120" s="85">
        <f t="shared" si="65"/>
        <v>0</v>
      </c>
      <c r="AG120" s="192"/>
      <c r="AH120" s="84" t="str">
        <f t="shared" si="49"/>
        <v/>
      </c>
      <c r="AI120" s="85">
        <f t="shared" si="66"/>
        <v>0</v>
      </c>
      <c r="AJ120" s="192"/>
      <c r="AK120" s="84" t="str">
        <f t="shared" si="50"/>
        <v/>
      </c>
      <c r="AL120" s="85">
        <f t="shared" si="67"/>
        <v>0</v>
      </c>
      <c r="AM120" s="192"/>
      <c r="AN120" s="84" t="str">
        <f t="shared" si="51"/>
        <v/>
      </c>
      <c r="AO120" s="85">
        <f t="shared" si="68"/>
        <v>0</v>
      </c>
      <c r="AP120" s="192"/>
      <c r="AQ120" s="84" t="str">
        <f t="shared" si="52"/>
        <v/>
      </c>
      <c r="AR120" s="86">
        <f t="shared" si="69"/>
        <v>0</v>
      </c>
      <c r="AS120" s="87">
        <f t="shared" si="70"/>
        <v>0</v>
      </c>
      <c r="AT120" s="88" t="str">
        <f t="shared" si="71"/>
        <v/>
      </c>
      <c r="AU120" s="89" t="str">
        <f t="shared" si="72"/>
        <v/>
      </c>
      <c r="AV120" s="89"/>
      <c r="AW120" s="99" t="str">
        <f t="shared" si="73"/>
        <v>-</v>
      </c>
      <c r="AX120" s="89"/>
      <c r="AY120" s="91">
        <f t="shared" si="74"/>
        <v>0</v>
      </c>
      <c r="AZ120" s="91">
        <f t="shared" si="75"/>
        <v>0</v>
      </c>
      <c r="BA120" s="91">
        <f t="shared" si="76"/>
        <v>0</v>
      </c>
      <c r="BB120" s="92" t="str">
        <f t="shared" si="77"/>
        <v/>
      </c>
      <c r="BC120" s="100"/>
      <c r="BD120" s="31"/>
      <c r="BE120" s="31"/>
      <c r="BF120" s="101"/>
      <c r="BG120" s="93">
        <f t="shared" si="78"/>
        <v>0</v>
      </c>
      <c r="BH120" s="94">
        <f>IFERROR(IF(D120=$D$139,0,BA120*AW120),0)</f>
        <v>0</v>
      </c>
      <c r="BI120" s="95" t="str">
        <f t="shared" si="80"/>
        <v>-</v>
      </c>
      <c r="BJ120" s="95" t="e">
        <f t="shared" si="81"/>
        <v>#N/A</v>
      </c>
      <c r="BK120" s="95">
        <f t="shared" si="82"/>
        <v>0</v>
      </c>
      <c r="BL120" s="96">
        <f t="shared" si="87"/>
        <v>0</v>
      </c>
      <c r="BM120" s="97">
        <f t="shared" si="83"/>
        <v>0</v>
      </c>
      <c r="BN120" s="97">
        <f t="shared" si="84"/>
        <v>0</v>
      </c>
      <c r="BO120" s="97">
        <f t="shared" si="8"/>
        <v>0</v>
      </c>
      <c r="BP120" s="97">
        <f t="shared" si="85"/>
        <v>0</v>
      </c>
      <c r="BQ120" s="97">
        <f t="shared" si="86"/>
        <v>0</v>
      </c>
      <c r="BR120" s="98">
        <f>SUMIFS(AY$22:$AY$121,$O$22:$O$121,$O120,$C$22:$C$121,C120)*Q120</f>
        <v>0</v>
      </c>
      <c r="BS120" s="98">
        <f>SUMIFS($AY$22:AY$121,$R$22:$R$121,$R120,$C$22:$C$121,C120)*T120</f>
        <v>0</v>
      </c>
      <c r="BT120" s="98">
        <f>SUMIFS($AY$22:AY$121,$U$22:$U$121,$U120,$C$22:$C$121,C120)*W120</f>
        <v>0</v>
      </c>
      <c r="BU120" s="98">
        <f>SUMIFS($AY$22:AY$121,$X$22:$X$121,$X120,$C$22:$C$121,C120)*Z120</f>
        <v>0</v>
      </c>
      <c r="BV120" s="98">
        <f>SUMIFS($AY$22:AY$121,$AA$22:$AA$121,$AA120,$C$22:$C$121,C120)*AC120</f>
        <v>0</v>
      </c>
      <c r="BW120" s="98">
        <f>SUMIFS($AY$22:AY$121,$AD$22:$AD$121,$AD120,$C$22:$C$121,C120)*AF120</f>
        <v>0</v>
      </c>
      <c r="BX120" s="98">
        <f>SUMIFS($AY$22:AY$121,$AG$22:$AG$121,$AG120,$C$22:$C$121,C120)*AI120</f>
        <v>0</v>
      </c>
      <c r="BY120" s="98">
        <f>SUMIFS($AY$22:AY$121,$AJ$22:$AJ$121,$AJ120,$C$22:$C$121,C120)*AL120</f>
        <v>0</v>
      </c>
      <c r="BZ120" s="98">
        <f>SUMIFS($AY$22:AY$121,$AM$22:$AM$121,$AM120,$C$22:$C$121,C120)*AO120</f>
        <v>0</v>
      </c>
      <c r="CA120" s="98">
        <f>SUMIFS($AY$22:AY$121,$AP$22:$AP$121,$AP120,$C$22:$C$121,C120)*AR120</f>
        <v>0</v>
      </c>
      <c r="CB120" s="49"/>
      <c r="CC120" s="38"/>
      <c r="CW120" s="29"/>
    </row>
    <row r="121" spans="1:101" ht="21.9" customHeight="1" outlineLevel="1" thickBot="1" x14ac:dyDescent="0.35">
      <c r="A121" s="15"/>
      <c r="B121" s="17"/>
      <c r="C121" s="81">
        <v>100</v>
      </c>
      <c r="D121" s="186" t="s">
        <v>71</v>
      </c>
      <c r="E121" s="187"/>
      <c r="F121" s="82" t="str">
        <f t="shared" si="53"/>
        <v/>
      </c>
      <c r="G121" s="173"/>
      <c r="H121" s="82"/>
      <c r="I121" s="188"/>
      <c r="J121" s="189"/>
      <c r="K121" s="83" t="str">
        <f t="shared" si="0"/>
        <v/>
      </c>
      <c r="L121" s="188"/>
      <c r="M121" s="82" t="str">
        <f t="shared" si="54"/>
        <v/>
      </c>
      <c r="N121" s="174" t="str">
        <f t="shared" si="55"/>
        <v/>
      </c>
      <c r="O121" s="190"/>
      <c r="P121" s="84" t="str">
        <f t="shared" si="56"/>
        <v/>
      </c>
      <c r="Q121" s="85">
        <f t="shared" si="57"/>
        <v>0</v>
      </c>
      <c r="R121" s="190"/>
      <c r="S121" s="84" t="str">
        <f t="shared" si="58"/>
        <v/>
      </c>
      <c r="T121" s="85">
        <f t="shared" si="59"/>
        <v>0</v>
      </c>
      <c r="U121" s="190"/>
      <c r="V121" s="84" t="str">
        <f t="shared" si="60"/>
        <v/>
      </c>
      <c r="W121" s="85">
        <f t="shared" si="61"/>
        <v>0</v>
      </c>
      <c r="X121" s="190"/>
      <c r="Y121" s="84" t="str">
        <f t="shared" si="62"/>
        <v/>
      </c>
      <c r="Z121" s="85">
        <f t="shared" si="63"/>
        <v>0</v>
      </c>
      <c r="AA121" s="190"/>
      <c r="AB121" s="84" t="str">
        <f t="shared" si="47"/>
        <v/>
      </c>
      <c r="AC121" s="85">
        <f t="shared" si="64"/>
        <v>0</v>
      </c>
      <c r="AD121" s="192"/>
      <c r="AE121" s="84" t="str">
        <f t="shared" si="48"/>
        <v/>
      </c>
      <c r="AF121" s="85">
        <f t="shared" si="65"/>
        <v>0</v>
      </c>
      <c r="AG121" s="192"/>
      <c r="AH121" s="84" t="str">
        <f t="shared" si="49"/>
        <v/>
      </c>
      <c r="AI121" s="85">
        <f t="shared" si="66"/>
        <v>0</v>
      </c>
      <c r="AJ121" s="192"/>
      <c r="AK121" s="84" t="str">
        <f t="shared" si="50"/>
        <v/>
      </c>
      <c r="AL121" s="85">
        <f t="shared" si="67"/>
        <v>0</v>
      </c>
      <c r="AM121" s="192"/>
      <c r="AN121" s="84" t="str">
        <f t="shared" si="51"/>
        <v/>
      </c>
      <c r="AO121" s="85">
        <f t="shared" si="68"/>
        <v>0</v>
      </c>
      <c r="AP121" s="192"/>
      <c r="AQ121" s="84" t="str">
        <f t="shared" si="52"/>
        <v/>
      </c>
      <c r="AR121" s="86">
        <f t="shared" si="69"/>
        <v>0</v>
      </c>
      <c r="AS121" s="87">
        <f t="shared" si="70"/>
        <v>0</v>
      </c>
      <c r="AT121" s="88" t="str">
        <f t="shared" si="71"/>
        <v/>
      </c>
      <c r="AU121" s="89" t="str">
        <f t="shared" si="72"/>
        <v/>
      </c>
      <c r="AV121" s="89"/>
      <c r="AW121" s="104" t="str">
        <f t="shared" si="73"/>
        <v>-</v>
      </c>
      <c r="AX121" s="89"/>
      <c r="AY121" s="91">
        <f t="shared" si="74"/>
        <v>0</v>
      </c>
      <c r="AZ121" s="91">
        <f t="shared" si="75"/>
        <v>0</v>
      </c>
      <c r="BA121" s="91">
        <f t="shared" si="76"/>
        <v>0</v>
      </c>
      <c r="BB121" s="92" t="str">
        <f t="shared" si="77"/>
        <v/>
      </c>
      <c r="BC121" s="100"/>
      <c r="BD121" s="31"/>
      <c r="BE121" s="31"/>
      <c r="BF121" s="101"/>
      <c r="BG121" s="93">
        <f t="shared" si="78"/>
        <v>0</v>
      </c>
      <c r="BH121" s="94">
        <f t="shared" si="79"/>
        <v>0</v>
      </c>
      <c r="BI121" s="95" t="str">
        <f t="shared" si="80"/>
        <v>-</v>
      </c>
      <c r="BJ121" s="95" t="e">
        <f t="shared" si="81"/>
        <v>#N/A</v>
      </c>
      <c r="BK121" s="95">
        <f t="shared" si="82"/>
        <v>0</v>
      </c>
      <c r="BL121" s="96">
        <f t="shared" si="87"/>
        <v>0</v>
      </c>
      <c r="BM121" s="97">
        <f t="shared" si="83"/>
        <v>0</v>
      </c>
      <c r="BN121" s="97">
        <f t="shared" si="84"/>
        <v>0</v>
      </c>
      <c r="BO121" s="97">
        <f t="shared" si="8"/>
        <v>0</v>
      </c>
      <c r="BP121" s="97">
        <f t="shared" si="85"/>
        <v>0</v>
      </c>
      <c r="BQ121" s="97">
        <f t="shared" si="86"/>
        <v>0</v>
      </c>
      <c r="BR121" s="98">
        <f>SUMIFS(AY$22:$AY$121,$O$22:$O$121,$O121,$C$22:$C$121,C121)*Q121</f>
        <v>0</v>
      </c>
      <c r="BS121" s="98">
        <f>SUMIFS($AY$22:AY$121,$R$22:$R$121,$R121,$C$22:$C$121,C121)*T121</f>
        <v>0</v>
      </c>
      <c r="BT121" s="98">
        <f>SUMIFS($AY$22:AY$121,$U$22:$U$121,$U121,$C$22:$C$121,C121)*W121</f>
        <v>0</v>
      </c>
      <c r="BU121" s="98">
        <f>SUMIFS($AY$22:AY$121,$X$22:$X$121,$X121,$C$22:$C$121,C121)*Z121</f>
        <v>0</v>
      </c>
      <c r="BV121" s="98">
        <f>SUMIFS($AY$22:AY$121,$AA$22:$AA$121,$AA121,$C$22:$C$121,C121)*AC121</f>
        <v>0</v>
      </c>
      <c r="BW121" s="98">
        <f>SUMIFS($AY$22:AY$121,$AD$22:$AD$121,$AD121,$C$22:$C$121,C121)*AF121</f>
        <v>0</v>
      </c>
      <c r="BX121" s="98">
        <f>SUMIFS($AY$22:AY$121,$AG$22:$AG$121,$AG121,$C$22:$C$121,C121)*AI121</f>
        <v>0</v>
      </c>
      <c r="BY121" s="98">
        <f>SUMIFS($AY$22:AY$121,$AJ$22:$AJ$121,$AJ121,$C$22:$C$121,C121)*AL121</f>
        <v>0</v>
      </c>
      <c r="BZ121" s="98">
        <f>SUMIFS($AY$22:AY$121,$AM$22:$AM$121,$AM121,$C$22:$C$121,C121)*AO121</f>
        <v>0</v>
      </c>
      <c r="CA121" s="98">
        <f>SUMIFS($AY$22:AY$121,$AP$22:$AP$121,$AP121,$C$22:$C$121,C121)*AR121</f>
        <v>0</v>
      </c>
      <c r="CB121" s="49"/>
      <c r="CW121" s="29"/>
    </row>
    <row r="122" spans="1:101" ht="12" customHeight="1" outlineLevel="1" x14ac:dyDescent="0.3">
      <c r="A122" s="15"/>
      <c r="B122" s="17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105"/>
      <c r="AT122" s="43"/>
      <c r="AU122" s="43"/>
      <c r="AV122" s="43"/>
      <c r="AW122" s="106"/>
      <c r="AX122" s="43"/>
      <c r="AY122" s="43"/>
      <c r="AZ122" s="43"/>
      <c r="BA122" s="43"/>
      <c r="BB122" s="107"/>
      <c r="BC122" s="36"/>
      <c r="BD122" s="29"/>
      <c r="BE122" s="29"/>
      <c r="BF122" s="49"/>
      <c r="BG122" s="49"/>
      <c r="BH122" s="49"/>
      <c r="BI122" s="49"/>
      <c r="BJ122" s="49"/>
      <c r="BK122" s="49"/>
      <c r="BL122" s="49"/>
      <c r="BM122" s="222">
        <f>SUM(BM22:BQ121)</f>
        <v>0</v>
      </c>
      <c r="BN122" s="222"/>
      <c r="BO122" s="222"/>
      <c r="BP122" s="222"/>
      <c r="BQ122" s="222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49"/>
      <c r="CW122" s="29"/>
    </row>
    <row r="123" spans="1:101" ht="18" customHeight="1" x14ac:dyDescent="0.35">
      <c r="A123" s="15"/>
      <c r="B123" s="17"/>
      <c r="C123" s="203" t="s">
        <v>72</v>
      </c>
      <c r="D123" s="203"/>
      <c r="E123" s="20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105"/>
      <c r="AT123" s="43"/>
      <c r="AU123" s="43"/>
      <c r="AV123" s="43"/>
      <c r="AW123" s="106"/>
      <c r="AX123" s="43"/>
      <c r="AY123" s="43"/>
      <c r="AZ123" s="43"/>
      <c r="BA123" s="43"/>
      <c r="BB123" s="107"/>
      <c r="BC123" s="36"/>
      <c r="BD123" s="29"/>
      <c r="BE123" s="29"/>
      <c r="BF123" s="49"/>
      <c r="BG123" s="49"/>
      <c r="BH123" s="49"/>
      <c r="BI123" s="49"/>
      <c r="BJ123" s="49"/>
      <c r="BK123" s="49"/>
      <c r="BL123" s="49"/>
      <c r="BM123" s="223"/>
      <c r="BN123" s="223"/>
      <c r="BO123" s="223"/>
      <c r="BP123" s="223"/>
      <c r="BQ123" s="223"/>
      <c r="BR123" s="101"/>
      <c r="BS123" s="101"/>
      <c r="BT123" s="101"/>
      <c r="BU123" s="101"/>
      <c r="BV123" s="101"/>
      <c r="BW123" s="101"/>
      <c r="BX123" s="101"/>
      <c r="BY123" s="101"/>
      <c r="BZ123" s="101"/>
      <c r="CA123" s="101"/>
      <c r="CB123" s="49"/>
      <c r="CW123" s="29"/>
    </row>
    <row r="124" spans="1:101" ht="12" customHeight="1" x14ac:dyDescent="0.3">
      <c r="A124" s="15"/>
      <c r="B124" s="17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105"/>
      <c r="AT124" s="43"/>
      <c r="AU124" s="43"/>
      <c r="AV124" s="43"/>
      <c r="AW124" s="106"/>
      <c r="AX124" s="43"/>
      <c r="AY124" s="43"/>
      <c r="AZ124" s="43"/>
      <c r="BA124" s="43"/>
      <c r="BB124" s="107"/>
      <c r="BC124" s="36"/>
      <c r="BD124" s="29"/>
      <c r="BE124" s="29"/>
      <c r="BF124" s="49"/>
      <c r="BG124" s="49"/>
      <c r="BH124" s="49"/>
      <c r="BI124" s="49"/>
      <c r="BJ124" s="49"/>
      <c r="BK124" s="49"/>
      <c r="BL124" s="49"/>
      <c r="BM124" s="223"/>
      <c r="BN124" s="223"/>
      <c r="BO124" s="223"/>
      <c r="BP124" s="223"/>
      <c r="BQ124" s="223"/>
      <c r="BR124" s="101"/>
      <c r="BS124" s="101"/>
      <c r="BT124" s="101"/>
      <c r="BU124" s="101"/>
      <c r="BV124" s="101"/>
      <c r="BW124" s="101"/>
      <c r="BX124" s="101"/>
      <c r="BY124" s="101"/>
      <c r="BZ124" s="101"/>
      <c r="CA124" s="101"/>
      <c r="CB124" s="49"/>
      <c r="CW124" s="29"/>
    </row>
    <row r="125" spans="1:101" ht="15" customHeight="1" x14ac:dyDescent="0.3">
      <c r="A125" s="15"/>
      <c r="B125" s="17"/>
      <c r="C125" s="108" t="str">
        <f>IF(SUM(BM22:BM121)&gt;0,"!","")</f>
        <v/>
      </c>
      <c r="D125" s="204" t="str">
        <f>IF(SUM(BM22:BM121)&gt;0,"Let op! Eén of meerdere ingevoerde GO's voldoen niet aan de criteria. Let goed op de ingevoerde woonfunctie.","")</f>
        <v/>
      </c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105"/>
      <c r="AT125" s="43"/>
      <c r="AU125" s="43"/>
      <c r="AV125" s="43"/>
      <c r="AW125" s="106"/>
      <c r="AX125" s="43"/>
      <c r="AY125" s="43"/>
      <c r="AZ125" s="43"/>
      <c r="BA125" s="43"/>
      <c r="BB125" s="107"/>
      <c r="BC125" s="36"/>
      <c r="BD125" s="29"/>
      <c r="BE125" s="29"/>
      <c r="BF125" s="49"/>
      <c r="BG125" s="49"/>
      <c r="BH125" s="49"/>
      <c r="BI125" s="49"/>
      <c r="BJ125" s="49"/>
      <c r="BK125" s="49"/>
      <c r="BL125" s="49"/>
      <c r="BM125" s="223"/>
      <c r="BN125" s="223"/>
      <c r="BO125" s="223"/>
      <c r="BP125" s="223"/>
      <c r="BQ125" s="223"/>
      <c r="BR125" s="101"/>
      <c r="BS125" s="101"/>
      <c r="BT125" s="101"/>
      <c r="BU125" s="101"/>
      <c r="BV125" s="101"/>
      <c r="BW125" s="101"/>
      <c r="BX125" s="101"/>
      <c r="BY125" s="101"/>
      <c r="BZ125" s="101"/>
      <c r="CA125" s="101"/>
      <c r="CB125" s="49"/>
      <c r="CW125" s="29"/>
    </row>
    <row r="126" spans="1:101" ht="15" customHeight="1" x14ac:dyDescent="0.3">
      <c r="A126" s="15"/>
      <c r="B126" s="17"/>
      <c r="C126" s="108" t="str">
        <f>IF(SUM(BN22:BN121)&gt;0,"!!","")</f>
        <v/>
      </c>
      <c r="D126" s="204" t="str">
        <f>IF(SUM(BN22:BN121)&gt;0,"Let op dat bij alle kantoorfuncties het schiloppervlak wordt ingevuld!","")</f>
        <v/>
      </c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  <c r="P126" s="204"/>
      <c r="Q126" s="204"/>
      <c r="R126" s="204"/>
      <c r="S126" s="20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105"/>
      <c r="AT126" s="43"/>
      <c r="AU126" s="43"/>
      <c r="AV126" s="43"/>
      <c r="AW126" s="106"/>
      <c r="AX126" s="43"/>
      <c r="AY126" s="43"/>
      <c r="AZ126" s="43"/>
      <c r="BA126" s="43"/>
      <c r="BB126" s="107"/>
      <c r="BC126" s="36"/>
      <c r="BD126" s="29"/>
      <c r="BE126" s="2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101"/>
      <c r="BS126" s="101"/>
      <c r="BT126" s="101"/>
      <c r="BU126" s="101"/>
      <c r="BV126" s="101"/>
      <c r="BW126" s="101"/>
      <c r="BX126" s="101"/>
      <c r="BY126" s="101"/>
      <c r="BZ126" s="101"/>
      <c r="CA126" s="101"/>
      <c r="CB126" s="49"/>
      <c r="CW126" s="29"/>
    </row>
    <row r="127" spans="1:101" ht="15" customHeight="1" x14ac:dyDescent="0.3">
      <c r="A127" s="15"/>
      <c r="B127" s="17"/>
      <c r="C127" s="108" t="str">
        <f>IF(SUM(BO22:BO121)&gt;0,"!!!","")</f>
        <v/>
      </c>
      <c r="D127" s="204" t="str">
        <f>IF(SUM(BO22:BO121)&gt;0,"Let op dat bij alle wonen of gedeelde ruimte een subfunctie wordt ingevuld","")</f>
        <v/>
      </c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10"/>
      <c r="AT127" s="109"/>
      <c r="AU127" s="109"/>
      <c r="AV127" s="109"/>
      <c r="AW127" s="235" t="str">
        <f>IFERROR(SUM(BH22:BH121)/SUM(BG22:BG121),"Data invoeren")</f>
        <v>Data invoeren</v>
      </c>
      <c r="AX127" s="109"/>
      <c r="AY127" s="234" t="str">
        <f>IF(BM122=0,"&lt;Gewogen MPG milieuprestatie","Fout bij invoer / invoer onvolledig!")</f>
        <v>&lt;Gewogen MPG milieuprestatie</v>
      </c>
      <c r="AZ127" s="234"/>
      <c r="BA127" s="234"/>
      <c r="BB127" s="234"/>
      <c r="BC127" s="36"/>
      <c r="BD127" s="29"/>
      <c r="BE127" s="2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101"/>
      <c r="BS127" s="101"/>
      <c r="BT127" s="101"/>
      <c r="BU127" s="101"/>
      <c r="BV127" s="101"/>
      <c r="BW127" s="101"/>
      <c r="BX127" s="101"/>
      <c r="BY127" s="101"/>
      <c r="BZ127" s="101"/>
      <c r="CA127" s="101"/>
      <c r="CB127" s="49"/>
      <c r="CW127" s="29"/>
    </row>
    <row r="128" spans="1:101" s="15" customFormat="1" ht="15" customHeight="1" x14ac:dyDescent="0.3">
      <c r="B128" s="111"/>
      <c r="C128" s="108" t="str">
        <f>IF(SUM(BP22:BP121)&gt;0,"!!!!","")</f>
        <v/>
      </c>
      <c r="D128" s="204" t="str">
        <f>IF(SUM(BP22:BP121)&gt;0,"Eén of meerdere gemeenschappelijke ruimtes zijn niet correct verdeeld. ","")</f>
        <v/>
      </c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43"/>
      <c r="AU128" s="43"/>
      <c r="AV128" s="43"/>
      <c r="AW128" s="235"/>
      <c r="AX128" s="43"/>
      <c r="AY128" s="234"/>
      <c r="AZ128" s="234"/>
      <c r="BA128" s="234"/>
      <c r="BB128" s="234"/>
      <c r="BC128" s="36"/>
      <c r="BD128" s="29"/>
      <c r="BE128" s="2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101"/>
      <c r="CB128" s="49"/>
      <c r="CW128" s="29"/>
    </row>
    <row r="129" spans="2:101" s="15" customFormat="1" ht="15" customHeight="1" x14ac:dyDescent="0.3">
      <c r="B129" s="111"/>
      <c r="C129" s="108" t="str">
        <f>IF(SUM(BQ22:BQ121)&gt;0,"⮾","")</f>
        <v/>
      </c>
      <c r="D129" s="204" t="str">
        <f>IF(C129="⮾","Een gemeenschappelijke ruimte is toegewezen aan een andere gemeenschappelijk ruimte of aan een inactieve functie. ","")</f>
        <v/>
      </c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43"/>
      <c r="AU129" s="43"/>
      <c r="AV129" s="43"/>
      <c r="AW129" s="171"/>
      <c r="AX129" s="43"/>
      <c r="AY129" s="172"/>
      <c r="AZ129" s="172"/>
      <c r="BA129" s="172"/>
      <c r="BB129" s="172"/>
      <c r="BC129" s="36"/>
      <c r="BD129" s="29"/>
      <c r="BE129" s="2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49"/>
      <c r="CW129" s="29"/>
    </row>
    <row r="130" spans="2:101" ht="12" customHeight="1" x14ac:dyDescent="0.3">
      <c r="B130" s="32"/>
      <c r="C130" s="32"/>
      <c r="D130" s="113"/>
      <c r="E130" s="113"/>
      <c r="F130" s="113"/>
      <c r="G130" s="113"/>
      <c r="H130" s="113"/>
      <c r="I130" s="113"/>
      <c r="J130" s="113"/>
      <c r="K130" s="32"/>
      <c r="L130" s="32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114"/>
      <c r="AT130" s="36"/>
      <c r="AU130" s="36"/>
      <c r="AV130" s="36"/>
      <c r="AW130" s="100"/>
      <c r="AX130" s="36"/>
      <c r="AY130" s="36"/>
      <c r="AZ130" s="36"/>
      <c r="BA130" s="36"/>
      <c r="BB130" s="36"/>
      <c r="BC130" s="36"/>
      <c r="BD130" s="29"/>
      <c r="BE130" s="2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101"/>
      <c r="BS130" s="101"/>
      <c r="BT130" s="101"/>
      <c r="BU130" s="101"/>
      <c r="BV130" s="101"/>
      <c r="BW130" s="101"/>
      <c r="BX130" s="101"/>
      <c r="BY130" s="101"/>
      <c r="BZ130" s="101"/>
      <c r="CA130" s="101"/>
      <c r="CB130" s="49"/>
      <c r="CW130" s="29"/>
    </row>
    <row r="131" spans="2:101" ht="24.9" customHeight="1" x14ac:dyDescent="0.3">
      <c r="B131" s="115" t="str">
        <f>"© W/E adviseurs, Utrecht/Eindhoven, versie rekenhulpmiddelen "&amp;TEXT([1]Wijzigingsblad!$B$3,"d mmmm jjjj")</f>
        <v>© W/E adviseurs, Utrecht/Eindhoven, versie rekenhulpmiddelen 7 juni 2024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116"/>
      <c r="N131" s="116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116"/>
      <c r="AT131" s="29"/>
      <c r="AU131" s="29"/>
      <c r="AV131" s="29"/>
      <c r="AW131" s="29"/>
      <c r="AX131" s="116"/>
      <c r="AY131" s="116"/>
      <c r="AZ131" s="116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29"/>
      <c r="CW131" s="29"/>
    </row>
    <row r="132" spans="2:101" ht="15" hidden="1" customHeight="1" outlineLevel="1" x14ac:dyDescent="0.25"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116"/>
      <c r="AT132" s="29"/>
      <c r="AU132" s="29"/>
      <c r="AV132" s="29"/>
      <c r="AW132" s="29"/>
      <c r="AX132" s="116"/>
      <c r="AY132" s="116"/>
      <c r="AZ132" s="116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29"/>
      <c r="CW132" s="29"/>
    </row>
    <row r="133" spans="2:101" ht="15" hidden="1" customHeight="1" outlineLevel="1" x14ac:dyDescent="0.25">
      <c r="B133" s="205" t="s">
        <v>73</v>
      </c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116"/>
      <c r="AT133" s="29"/>
      <c r="AU133" s="29"/>
      <c r="AV133" s="29"/>
      <c r="AW133" s="29"/>
      <c r="AX133" s="117"/>
      <c r="AY133" s="117"/>
      <c r="AZ133" s="117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29"/>
      <c r="CW133" s="29"/>
    </row>
    <row r="134" spans="2:101" ht="13.8" hidden="1" outlineLevel="1" x14ac:dyDescent="0.3">
      <c r="B134" s="118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116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29"/>
      <c r="CW134" s="29"/>
    </row>
    <row r="135" spans="2:101" ht="13.8" hidden="1" outlineLevel="1" x14ac:dyDescent="0.3">
      <c r="B135" s="118"/>
      <c r="C135" s="49" t="s">
        <v>73</v>
      </c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29"/>
      <c r="CW135" s="29"/>
    </row>
    <row r="136" spans="2:101" ht="13.8" hidden="1" outlineLevel="1" x14ac:dyDescent="0.3">
      <c r="B136" s="118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116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29"/>
      <c r="CW136" s="29"/>
    </row>
    <row r="137" spans="2:101" ht="14.4" hidden="1" outlineLevel="1" x14ac:dyDescent="0.3">
      <c r="B137" s="118"/>
      <c r="C137" s="49"/>
      <c r="D137" s="119" t="s">
        <v>74</v>
      </c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116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29"/>
      <c r="CW137" s="29"/>
    </row>
    <row r="138" spans="2:101" ht="14.4" hidden="1" outlineLevel="1" x14ac:dyDescent="0.3">
      <c r="B138" s="118"/>
      <c r="C138" s="49" t="s">
        <v>18</v>
      </c>
      <c r="D138" s="120" t="s">
        <v>75</v>
      </c>
      <c r="E138" s="121" t="s">
        <v>76</v>
      </c>
      <c r="F138" s="121"/>
      <c r="G138" s="121"/>
      <c r="H138" s="121"/>
      <c r="I138" s="120" t="s">
        <v>77</v>
      </c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116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29"/>
      <c r="CW138" s="29"/>
    </row>
    <row r="139" spans="2:101" ht="13.8" hidden="1" outlineLevel="1" x14ac:dyDescent="0.3">
      <c r="B139" s="118"/>
      <c r="C139" s="122">
        <v>1</v>
      </c>
      <c r="D139" s="123" t="s">
        <v>71</v>
      </c>
      <c r="E139" s="124" t="s">
        <v>50</v>
      </c>
      <c r="F139" s="124"/>
      <c r="G139" s="124"/>
      <c r="H139" s="124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25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7"/>
      <c r="AT139" s="126"/>
      <c r="AU139" s="126"/>
      <c r="AV139" s="126"/>
      <c r="AW139" s="126"/>
      <c r="AX139" s="126"/>
      <c r="AY139" s="126"/>
      <c r="AZ139" s="126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29"/>
      <c r="CW139" s="29"/>
    </row>
    <row r="140" spans="2:101" ht="13.8" hidden="1" outlineLevel="1" x14ac:dyDescent="0.3">
      <c r="B140" s="118"/>
      <c r="C140" s="122">
        <v>2</v>
      </c>
      <c r="D140" s="123" t="s">
        <v>68</v>
      </c>
      <c r="E140" s="124" t="s">
        <v>50</v>
      </c>
      <c r="F140" s="124"/>
      <c r="G140" s="124"/>
      <c r="H140" s="124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25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7"/>
      <c r="AT140" s="126"/>
      <c r="AU140" s="126"/>
      <c r="AV140" s="126"/>
      <c r="AW140" s="126"/>
      <c r="AX140" s="126"/>
      <c r="AY140" s="126"/>
      <c r="AZ140" s="126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29"/>
      <c r="CW140" s="29"/>
    </row>
    <row r="141" spans="2:101" ht="13.8" hidden="1" outlineLevel="1" x14ac:dyDescent="0.3">
      <c r="B141" s="118"/>
      <c r="C141" s="122">
        <v>3</v>
      </c>
      <c r="D141" s="123" t="s">
        <v>78</v>
      </c>
      <c r="E141" s="122">
        <v>1.85</v>
      </c>
      <c r="F141" s="122"/>
      <c r="G141" s="122"/>
      <c r="H141" s="122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25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126"/>
      <c r="AY141" s="126"/>
      <c r="AZ141" s="126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29"/>
      <c r="CW141" s="29"/>
    </row>
    <row r="142" spans="2:101" ht="13.8" hidden="1" outlineLevel="1" x14ac:dyDescent="0.3">
      <c r="B142" s="118"/>
      <c r="C142" s="122">
        <v>4</v>
      </c>
      <c r="D142" s="123" t="s">
        <v>79</v>
      </c>
      <c r="E142" s="122">
        <v>1.85</v>
      </c>
      <c r="F142" s="122"/>
      <c r="G142" s="122"/>
      <c r="H142" s="122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25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126"/>
      <c r="AY142" s="126"/>
      <c r="AZ142" s="126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29"/>
      <c r="CW142" s="29"/>
    </row>
    <row r="143" spans="2:101" ht="13.8" hidden="1" outlineLevel="1" x14ac:dyDescent="0.3">
      <c r="B143" s="118"/>
      <c r="C143" s="122">
        <v>5</v>
      </c>
      <c r="D143" s="123" t="s">
        <v>80</v>
      </c>
      <c r="E143" s="122">
        <v>1.85</v>
      </c>
      <c r="F143" s="122"/>
      <c r="G143" s="122"/>
      <c r="H143" s="122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25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126"/>
      <c r="AY143" s="126"/>
      <c r="AZ143" s="126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29"/>
      <c r="CW143" s="29"/>
    </row>
    <row r="144" spans="2:101" ht="13.8" hidden="1" outlineLevel="1" x14ac:dyDescent="0.3">
      <c r="B144" s="118"/>
      <c r="C144" s="122">
        <v>6</v>
      </c>
      <c r="D144" s="123" t="s">
        <v>81</v>
      </c>
      <c r="E144" s="122">
        <v>1.85</v>
      </c>
      <c r="F144" s="122"/>
      <c r="G144" s="122"/>
      <c r="H144" s="122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25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126"/>
      <c r="AY144" s="126"/>
      <c r="AZ144" s="126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29"/>
      <c r="CW144" s="29"/>
    </row>
    <row r="145" spans="2:136" ht="13.8" hidden="1" outlineLevel="1" x14ac:dyDescent="0.3">
      <c r="B145" s="118"/>
      <c r="C145" s="122">
        <v>7</v>
      </c>
      <c r="D145" s="123" t="s">
        <v>67</v>
      </c>
      <c r="E145" s="122">
        <v>1.55</v>
      </c>
      <c r="F145" s="122"/>
      <c r="G145" s="122"/>
      <c r="H145" s="122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25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126"/>
      <c r="AY145" s="126"/>
      <c r="AZ145" s="126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29"/>
      <c r="CW145" s="29"/>
    </row>
    <row r="146" spans="2:136" ht="13.8" hidden="1" outlineLevel="1" x14ac:dyDescent="0.3">
      <c r="B146" s="118"/>
      <c r="C146" s="122">
        <v>8</v>
      </c>
      <c r="D146" s="123" t="s">
        <v>82</v>
      </c>
      <c r="E146" s="122">
        <v>1.85</v>
      </c>
      <c r="F146" s="122"/>
      <c r="G146" s="122"/>
      <c r="H146" s="122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25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126"/>
      <c r="AY146" s="126"/>
      <c r="AZ146" s="126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29"/>
      <c r="CW146" s="29"/>
    </row>
    <row r="147" spans="2:136" ht="13.8" hidden="1" outlineLevel="1" x14ac:dyDescent="0.3">
      <c r="B147" s="118"/>
      <c r="C147" s="122">
        <v>9</v>
      </c>
      <c r="D147" s="123" t="s">
        <v>83</v>
      </c>
      <c r="E147" s="122">
        <v>1.85</v>
      </c>
      <c r="F147" s="122"/>
      <c r="G147" s="122"/>
      <c r="H147" s="122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25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126"/>
      <c r="AY147" s="126"/>
      <c r="AZ147" s="126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29"/>
      <c r="CW147" s="29"/>
    </row>
    <row r="148" spans="2:136" ht="13.8" hidden="1" outlineLevel="1" x14ac:dyDescent="0.3">
      <c r="B148" s="118"/>
      <c r="C148" s="122">
        <v>10</v>
      </c>
      <c r="D148" s="123" t="s">
        <v>84</v>
      </c>
      <c r="E148" s="122">
        <v>1.85</v>
      </c>
      <c r="F148" s="122"/>
      <c r="G148" s="122"/>
      <c r="H148" s="122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25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126"/>
      <c r="AY148" s="126"/>
      <c r="AZ148" s="126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29"/>
      <c r="CW148" s="29"/>
    </row>
    <row r="149" spans="2:136" ht="13.8" hidden="1" outlineLevel="1" x14ac:dyDescent="0.3">
      <c r="B149" s="118"/>
      <c r="C149" s="122">
        <v>11</v>
      </c>
      <c r="D149" s="123" t="s">
        <v>85</v>
      </c>
      <c r="E149" s="122">
        <v>1.85</v>
      </c>
      <c r="F149" s="122"/>
      <c r="G149" s="122"/>
      <c r="H149" s="122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25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126"/>
      <c r="AY149" s="126"/>
      <c r="AZ149" s="126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29"/>
      <c r="CW149" s="29"/>
    </row>
    <row r="150" spans="2:136" ht="13.8" hidden="1" outlineLevel="1" x14ac:dyDescent="0.3">
      <c r="B150" s="118"/>
      <c r="C150" s="122">
        <v>12</v>
      </c>
      <c r="D150" s="123" t="s">
        <v>86</v>
      </c>
      <c r="E150" s="128">
        <v>1.3</v>
      </c>
      <c r="F150" s="128"/>
      <c r="G150" s="128"/>
      <c r="H150" s="128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25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126"/>
      <c r="AY150" s="126"/>
      <c r="AZ150" s="126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29"/>
      <c r="CW150" s="29"/>
    </row>
    <row r="151" spans="2:136" ht="14.4" hidden="1" outlineLevel="1" x14ac:dyDescent="0.3">
      <c r="B151" s="118"/>
      <c r="C151" s="122">
        <v>13</v>
      </c>
      <c r="D151" s="123" t="s">
        <v>87</v>
      </c>
      <c r="E151" s="128">
        <v>1.8</v>
      </c>
      <c r="F151" s="128"/>
      <c r="G151" s="128"/>
      <c r="H151" s="128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25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126"/>
      <c r="AY151" s="126"/>
      <c r="AZ151" s="126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29"/>
      <c r="CW151" s="29"/>
      <c r="DT151" s="129"/>
      <c r="DU151" s="129"/>
      <c r="DV151" s="129"/>
      <c r="DW151" s="129"/>
      <c r="DX151" s="129"/>
      <c r="EA151" s="130"/>
      <c r="EB151" s="130"/>
      <c r="EE151" s="129"/>
      <c r="EF151" s="129"/>
    </row>
    <row r="152" spans="2:136" ht="13.8" hidden="1" outlineLevel="1" x14ac:dyDescent="0.3">
      <c r="B152" s="118"/>
      <c r="C152" s="122">
        <v>14</v>
      </c>
      <c r="D152" s="123" t="s">
        <v>88</v>
      </c>
      <c r="E152" s="131" t="s">
        <v>89</v>
      </c>
      <c r="F152" s="131"/>
      <c r="G152" s="131"/>
      <c r="H152" s="131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25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126"/>
      <c r="AY152" s="126"/>
      <c r="AZ152" s="126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29"/>
      <c r="CW152" s="29"/>
      <c r="DT152" s="129"/>
      <c r="DU152" s="129"/>
      <c r="DV152" s="129"/>
      <c r="DW152" s="129"/>
      <c r="DX152" s="129"/>
      <c r="EA152" s="130"/>
      <c r="EB152" s="130"/>
      <c r="EE152" s="129"/>
      <c r="EF152" s="129"/>
    </row>
    <row r="153" spans="2:136" ht="13.8" hidden="1" outlineLevel="1" x14ac:dyDescent="0.3">
      <c r="B153" s="118"/>
      <c r="C153" s="122">
        <v>15</v>
      </c>
      <c r="D153" s="123" t="s">
        <v>69</v>
      </c>
      <c r="E153" s="131" t="s">
        <v>90</v>
      </c>
      <c r="F153" s="131"/>
      <c r="G153" s="131"/>
      <c r="H153" s="131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25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126"/>
      <c r="AY153" s="126"/>
      <c r="AZ153" s="126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29"/>
      <c r="CW153" s="29"/>
      <c r="DT153" s="129"/>
      <c r="DU153" s="129"/>
      <c r="DV153" s="129"/>
      <c r="DW153" s="129"/>
      <c r="DX153" s="129"/>
      <c r="EA153" s="130"/>
      <c r="EB153" s="130"/>
      <c r="EE153" s="129"/>
      <c r="EF153" s="129"/>
    </row>
    <row r="154" spans="2:136" ht="13.8" hidden="1" outlineLevel="1" x14ac:dyDescent="0.3">
      <c r="B154" s="118"/>
      <c r="C154" s="49"/>
      <c r="D154" s="49"/>
      <c r="E154" s="49"/>
      <c r="F154" s="49"/>
      <c r="G154" s="49"/>
      <c r="H154" s="49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4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29"/>
      <c r="CW154" s="29"/>
      <c r="DT154" s="129"/>
    </row>
    <row r="155" spans="2:136" ht="14.4" hidden="1" outlineLevel="1" x14ac:dyDescent="0.3">
      <c r="B155" s="118"/>
      <c r="C155" s="49"/>
      <c r="D155" s="119" t="s">
        <v>91</v>
      </c>
      <c r="E155" s="49"/>
      <c r="F155" s="49"/>
      <c r="G155" s="49"/>
      <c r="H155" s="49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25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126"/>
      <c r="AY155" s="126"/>
      <c r="AZ155" s="126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29"/>
      <c r="CW155" s="29"/>
      <c r="DT155" s="129"/>
    </row>
    <row r="156" spans="2:136" ht="14.4" hidden="1" outlineLevel="1" x14ac:dyDescent="0.3">
      <c r="B156" s="118"/>
      <c r="C156" s="122" t="s">
        <v>92</v>
      </c>
      <c r="D156" s="132" t="s">
        <v>68</v>
      </c>
      <c r="E156" s="133" t="s">
        <v>93</v>
      </c>
      <c r="F156" s="133"/>
      <c r="G156" s="133"/>
      <c r="H156" s="13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25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126"/>
      <c r="AY156" s="126"/>
      <c r="AZ156" s="126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29"/>
      <c r="CW156" s="29"/>
      <c r="DT156" s="129"/>
    </row>
    <row r="157" spans="2:136" ht="14.4" hidden="1" outlineLevel="1" x14ac:dyDescent="0.3">
      <c r="B157" s="118"/>
      <c r="C157" s="122" t="s">
        <v>94</v>
      </c>
      <c r="D157" s="123" t="s">
        <v>95</v>
      </c>
      <c r="E157" s="134">
        <v>1</v>
      </c>
      <c r="F157" s="134"/>
      <c r="G157" s="180" t="s">
        <v>145</v>
      </c>
      <c r="H157" s="134"/>
      <c r="I157" s="194" t="s">
        <v>96</v>
      </c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35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136"/>
      <c r="AY157" s="136"/>
      <c r="AZ157" s="136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29"/>
      <c r="CW157" s="29"/>
      <c r="DT157" s="129"/>
    </row>
    <row r="158" spans="2:136" ht="14.4" hidden="1" outlineLevel="1" x14ac:dyDescent="0.3">
      <c r="B158" s="118"/>
      <c r="C158" s="122" t="s">
        <v>97</v>
      </c>
      <c r="D158" s="123" t="s">
        <v>98</v>
      </c>
      <c r="E158" s="134">
        <v>1.2</v>
      </c>
      <c r="F158" s="134"/>
      <c r="G158" s="134"/>
      <c r="H158" s="134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25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126"/>
      <c r="AY158" s="126"/>
      <c r="AZ158" s="126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29"/>
      <c r="CW158" s="29"/>
      <c r="DT158" s="129"/>
    </row>
    <row r="159" spans="2:136" ht="14.4" hidden="1" outlineLevel="1" x14ac:dyDescent="0.3">
      <c r="B159" s="118"/>
      <c r="C159" s="122" t="s">
        <v>99</v>
      </c>
      <c r="D159" s="123" t="s">
        <v>100</v>
      </c>
      <c r="E159" s="134">
        <v>1</v>
      </c>
      <c r="F159" s="134"/>
      <c r="G159" s="180" t="s">
        <v>146</v>
      </c>
      <c r="H159" s="134"/>
      <c r="I159" s="194" t="s">
        <v>101</v>
      </c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35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136"/>
      <c r="AY159" s="136"/>
      <c r="AZ159" s="136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29"/>
      <c r="CW159" s="29"/>
      <c r="DT159" s="129"/>
    </row>
    <row r="160" spans="2:136" ht="15" hidden="1" outlineLevel="1" x14ac:dyDescent="0.3">
      <c r="B160" s="118"/>
      <c r="C160" s="122" t="s">
        <v>99</v>
      </c>
      <c r="D160" s="123" t="s">
        <v>102</v>
      </c>
      <c r="E160" s="134">
        <v>1</v>
      </c>
      <c r="F160" s="134"/>
      <c r="G160" s="134"/>
      <c r="H160" s="134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25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37"/>
      <c r="AK160" s="138"/>
      <c r="AL160" s="138"/>
      <c r="AM160" s="139"/>
      <c r="AN160" s="196"/>
      <c r="AO160" s="197"/>
      <c r="AP160" s="197"/>
      <c r="AQ160" s="197"/>
      <c r="AR160" s="197"/>
      <c r="AS160" s="140"/>
      <c r="AT160" s="141"/>
      <c r="AU160" s="141"/>
      <c r="AV160" s="141"/>
      <c r="AW160" s="33"/>
      <c r="AX160" s="126"/>
      <c r="AY160" s="126"/>
      <c r="AZ160" s="126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29"/>
      <c r="CW160" s="29"/>
      <c r="DT160" s="129"/>
    </row>
    <row r="161" spans="2:124" ht="15" hidden="1" outlineLevel="1" x14ac:dyDescent="0.35">
      <c r="B161" s="118"/>
      <c r="C161" s="122" t="s">
        <v>103</v>
      </c>
      <c r="D161" s="123" t="s">
        <v>104</v>
      </c>
      <c r="E161" s="124" t="s">
        <v>89</v>
      </c>
      <c r="F161" s="124"/>
      <c r="G161" s="124"/>
      <c r="H161" s="124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25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42"/>
      <c r="AK161" s="143"/>
      <c r="AL161" s="142"/>
      <c r="AM161" s="144"/>
      <c r="AN161" s="145"/>
      <c r="AO161" s="146"/>
      <c r="AP161" s="146"/>
      <c r="AQ161" s="146"/>
      <c r="AR161" s="146"/>
      <c r="AS161" s="140"/>
      <c r="AT161" s="141"/>
      <c r="AU161" s="141"/>
      <c r="AV161" s="141"/>
      <c r="AW161" s="33"/>
      <c r="AX161" s="126"/>
      <c r="AY161" s="126"/>
      <c r="AZ161" s="126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29"/>
      <c r="CW161" s="29"/>
      <c r="DT161" s="129"/>
    </row>
    <row r="162" spans="2:124" ht="15" hidden="1" outlineLevel="1" x14ac:dyDescent="0.3">
      <c r="B162" s="118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137"/>
      <c r="AK162" s="138"/>
      <c r="AL162" s="138"/>
      <c r="AM162" s="139"/>
      <c r="AN162" s="196"/>
      <c r="AO162" s="197"/>
      <c r="AP162" s="197"/>
      <c r="AQ162" s="197"/>
      <c r="AR162" s="197"/>
      <c r="AS162" s="140"/>
      <c r="AT162" s="141"/>
      <c r="AU162" s="141"/>
      <c r="AV162" s="141"/>
      <c r="AW162" s="33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29"/>
      <c r="CW162" s="29"/>
      <c r="DT162" s="129"/>
    </row>
    <row r="163" spans="2:124" ht="15" hidden="1" outlineLevel="1" x14ac:dyDescent="0.3">
      <c r="B163" s="118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137"/>
      <c r="AK163" s="138"/>
      <c r="AL163" s="138"/>
      <c r="AM163" s="139"/>
      <c r="AN163" s="196"/>
      <c r="AO163" s="197"/>
      <c r="AP163" s="197"/>
      <c r="AQ163" s="197"/>
      <c r="AR163" s="197"/>
      <c r="AS163" s="140"/>
      <c r="AT163" s="141"/>
      <c r="AU163" s="141"/>
      <c r="AV163" s="141"/>
      <c r="AW163" s="33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29"/>
      <c r="CW163" s="29"/>
      <c r="DT163" s="129"/>
    </row>
    <row r="164" spans="2:124" ht="15" hidden="1" outlineLevel="1" x14ac:dyDescent="0.35">
      <c r="B164" s="118"/>
      <c r="C164" s="198" t="s">
        <v>105</v>
      </c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142"/>
      <c r="AK164" s="143"/>
      <c r="AL164" s="148"/>
      <c r="AM164" s="144"/>
      <c r="AN164" s="149"/>
      <c r="AO164" s="140"/>
      <c r="AP164" s="140"/>
      <c r="AQ164" s="140"/>
      <c r="AR164" s="140"/>
      <c r="AS164" s="140"/>
      <c r="AT164" s="140"/>
      <c r="AU164" s="140"/>
      <c r="AV164" s="140"/>
      <c r="AW164" s="33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29"/>
      <c r="CW164" s="29"/>
      <c r="DT164" s="129"/>
    </row>
    <row r="165" spans="2:124" ht="13.8" hidden="1" outlineLevel="1" x14ac:dyDescent="0.3">
      <c r="B165" s="118"/>
      <c r="C165" s="199" t="s">
        <v>106</v>
      </c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151"/>
      <c r="AK165" s="151"/>
      <c r="AL165" s="151"/>
      <c r="AM165" s="151"/>
      <c r="AN165" s="33"/>
      <c r="AO165" s="33"/>
      <c r="AP165" s="152"/>
      <c r="AQ165" s="152"/>
      <c r="AR165" s="33"/>
      <c r="AS165" s="33"/>
      <c r="AT165" s="151"/>
      <c r="AU165" s="151"/>
      <c r="AV165" s="151"/>
      <c r="AW165" s="33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29"/>
      <c r="CW165" s="29"/>
      <c r="DT165" s="129"/>
    </row>
    <row r="166" spans="2:124" ht="13.8" hidden="1" outlineLevel="1" x14ac:dyDescent="0.3">
      <c r="B166" s="118"/>
      <c r="C166" s="118"/>
      <c r="D166" s="178" t="s">
        <v>107</v>
      </c>
      <c r="E166" s="179" t="s">
        <v>108</v>
      </c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116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29"/>
      <c r="CW166" s="29"/>
      <c r="DT166" s="129"/>
    </row>
    <row r="167" spans="2:124" ht="13.8" hidden="1" outlineLevel="1" x14ac:dyDescent="0.3">
      <c r="B167" s="118"/>
      <c r="C167" s="157"/>
      <c r="D167" s="157" t="s">
        <v>144</v>
      </c>
      <c r="E167" s="124">
        <v>1.55</v>
      </c>
      <c r="F167" s="157"/>
      <c r="G167" s="157"/>
      <c r="H167" s="157"/>
      <c r="I167" s="157"/>
      <c r="J167" s="157"/>
      <c r="K167" s="157"/>
      <c r="L167" s="157"/>
      <c r="M167" s="157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116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29"/>
      <c r="CW167" s="29"/>
      <c r="DT167" s="129"/>
    </row>
    <row r="168" spans="2:124" ht="15.6" hidden="1" outlineLevel="1" x14ac:dyDescent="0.3">
      <c r="B168" s="118"/>
      <c r="C168" s="157"/>
      <c r="D168" s="157" t="s">
        <v>143</v>
      </c>
      <c r="E168" s="124" t="s">
        <v>147</v>
      </c>
      <c r="F168" s="157"/>
      <c r="G168" s="181" t="s">
        <v>148</v>
      </c>
      <c r="H168" s="157"/>
      <c r="I168" s="157"/>
      <c r="J168" s="157"/>
      <c r="K168" s="157"/>
      <c r="L168" s="157"/>
      <c r="M168" s="157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116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29"/>
      <c r="CW168" s="29"/>
      <c r="DT168" s="129"/>
    </row>
    <row r="169" spans="2:124" ht="13.8" hidden="1" outlineLevel="1" x14ac:dyDescent="0.3">
      <c r="B169" s="118"/>
      <c r="C169" s="118"/>
      <c r="D169" s="153"/>
      <c r="E169" s="182"/>
      <c r="F169" s="153"/>
      <c r="G169" s="153"/>
      <c r="H169" s="153"/>
      <c r="I169" s="153"/>
      <c r="J169" s="153"/>
      <c r="K169" s="118"/>
      <c r="L169" s="118"/>
      <c r="M169" s="154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116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29"/>
      <c r="CW169" s="29"/>
      <c r="DT169" s="129"/>
    </row>
    <row r="170" spans="2:124" ht="14.4" hidden="1" outlineLevel="1" x14ac:dyDescent="0.3">
      <c r="B170" s="118"/>
      <c r="C170" s="49"/>
      <c r="D170" s="120" t="s">
        <v>109</v>
      </c>
      <c r="E170" s="121" t="s">
        <v>110</v>
      </c>
      <c r="F170" s="147"/>
      <c r="G170" s="147"/>
      <c r="H170" s="147"/>
      <c r="I170" s="120" t="s">
        <v>111</v>
      </c>
      <c r="J170" s="155" t="s">
        <v>112</v>
      </c>
      <c r="K170" s="120"/>
      <c r="L170" s="155" t="s">
        <v>113</v>
      </c>
      <c r="M170" s="154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16"/>
      <c r="AT170" s="156"/>
      <c r="AU170" s="156"/>
      <c r="AV170" s="156"/>
      <c r="AW170" s="156"/>
      <c r="AX170" s="156"/>
      <c r="AY170" s="156"/>
      <c r="AZ170" s="156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29"/>
      <c r="CW170" s="29"/>
      <c r="DT170" s="129"/>
    </row>
    <row r="171" spans="2:124" ht="13.8" hidden="1" outlineLevel="1" x14ac:dyDescent="0.3">
      <c r="B171" s="118"/>
      <c r="C171" s="157">
        <v>1</v>
      </c>
      <c r="D171" s="122" t="s">
        <v>114</v>
      </c>
      <c r="E171" s="124">
        <v>100</v>
      </c>
      <c r="F171" s="157"/>
      <c r="G171" s="157"/>
      <c r="H171" s="157"/>
      <c r="I171" s="157">
        <v>120</v>
      </c>
      <c r="J171" s="158">
        <f>E171/I171</f>
        <v>0.83333333333333337</v>
      </c>
      <c r="K171" s="122"/>
      <c r="L171" s="159">
        <f>IF(J171&lt;1.5,0.85,0.85+0.2*(J171-1.5))</f>
        <v>0.85</v>
      </c>
      <c r="M171" s="160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116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29"/>
      <c r="CW171" s="29"/>
      <c r="DT171" s="129"/>
    </row>
    <row r="172" spans="2:124" ht="13.8" hidden="1" outlineLevel="1" x14ac:dyDescent="0.3">
      <c r="B172" s="118"/>
      <c r="C172" s="157">
        <v>2</v>
      </c>
      <c r="D172" s="122" t="s">
        <v>115</v>
      </c>
      <c r="E172" s="124">
        <v>500</v>
      </c>
      <c r="F172" s="157"/>
      <c r="G172" s="157"/>
      <c r="H172" s="157"/>
      <c r="I172" s="157">
        <v>200</v>
      </c>
      <c r="J172" s="158">
        <f>E172/I172</f>
        <v>2.5</v>
      </c>
      <c r="K172" s="122"/>
      <c r="L172" s="159">
        <f>IF(J172&lt;1.5,0.85,0.85+0.2*(J172-1.5))</f>
        <v>1.05</v>
      </c>
      <c r="M172" s="160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116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29"/>
      <c r="CW172" s="29"/>
      <c r="DT172" s="129"/>
    </row>
    <row r="173" spans="2:124" ht="13.8" hidden="1" outlineLevel="1" x14ac:dyDescent="0.3">
      <c r="B173" s="118"/>
      <c r="C173" s="157">
        <v>3</v>
      </c>
      <c r="D173" s="122" t="s">
        <v>116</v>
      </c>
      <c r="E173" s="124">
        <v>1000</v>
      </c>
      <c r="F173" s="157"/>
      <c r="G173" s="157"/>
      <c r="H173" s="157"/>
      <c r="I173" s="157">
        <v>600</v>
      </c>
      <c r="J173" s="158">
        <f>E173/I173</f>
        <v>1.6666666666666667</v>
      </c>
      <c r="K173" s="122"/>
      <c r="L173" s="159">
        <f>IF(J173&lt;1.5,0.85,0.85+0.2*(J173-1.5))</f>
        <v>0.8833333333333333</v>
      </c>
      <c r="M173" s="160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116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29"/>
      <c r="CW173" s="29"/>
      <c r="DT173" s="129"/>
    </row>
    <row r="174" spans="2:124" ht="13.8" hidden="1" outlineLevel="1" x14ac:dyDescent="0.3">
      <c r="B174" s="118"/>
      <c r="C174" s="157">
        <v>4</v>
      </c>
      <c r="D174" s="122" t="s">
        <v>117</v>
      </c>
      <c r="E174" s="124">
        <v>1000</v>
      </c>
      <c r="F174" s="157"/>
      <c r="G174" s="157"/>
      <c r="H174" s="157"/>
      <c r="I174" s="157">
        <v>1100</v>
      </c>
      <c r="J174" s="158">
        <f>E174/I174</f>
        <v>0.90909090909090906</v>
      </c>
      <c r="K174" s="122"/>
      <c r="L174" s="159">
        <f>IF(J174&lt;1.5,0.85,0.85+0.2*(J174-1.5))</f>
        <v>0.85</v>
      </c>
      <c r="M174" s="122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116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29"/>
      <c r="CW174" s="29"/>
      <c r="DT174" s="129"/>
    </row>
    <row r="175" spans="2:124" ht="14.4" hidden="1" outlineLevel="1" x14ac:dyDescent="0.3">
      <c r="B175" s="118"/>
      <c r="C175" s="118"/>
      <c r="D175" s="153"/>
      <c r="E175" s="153"/>
      <c r="F175" s="153"/>
      <c r="G175" s="153"/>
      <c r="H175" s="153"/>
      <c r="I175" s="153"/>
      <c r="J175" s="153"/>
      <c r="K175" s="118"/>
      <c r="L175" s="118"/>
      <c r="M175" s="49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29"/>
      <c r="CW175" s="29"/>
      <c r="DT175" s="129"/>
    </row>
    <row r="176" spans="2:124" ht="13.8" hidden="1" outlineLevel="1" x14ac:dyDescent="0.3">
      <c r="B176" s="118"/>
      <c r="C176" s="118"/>
      <c r="D176" s="153"/>
      <c r="E176" s="153"/>
      <c r="F176" s="153"/>
      <c r="G176" s="153"/>
      <c r="H176" s="153"/>
      <c r="I176" s="153"/>
      <c r="J176" s="153"/>
      <c r="K176" s="118"/>
      <c r="L176" s="118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3"/>
      <c r="AT176" s="162"/>
      <c r="AU176" s="162"/>
      <c r="AV176" s="162"/>
      <c r="AW176" s="162"/>
      <c r="AX176" s="162"/>
      <c r="AY176" s="162"/>
      <c r="AZ176" s="162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29"/>
      <c r="CW176" s="29"/>
      <c r="DT176" s="129"/>
    </row>
    <row r="177" spans="2:136" ht="14.4" hidden="1" outlineLevel="1" x14ac:dyDescent="0.3">
      <c r="B177" s="118"/>
      <c r="C177" s="49"/>
      <c r="D177" s="119" t="s">
        <v>118</v>
      </c>
      <c r="E177" s="49"/>
      <c r="F177" s="49"/>
      <c r="G177" s="49"/>
      <c r="H177" s="49"/>
      <c r="I177" s="200"/>
      <c r="J177" s="200"/>
      <c r="K177" s="200"/>
      <c r="L177" s="200"/>
      <c r="M177" s="200"/>
      <c r="N177" s="161"/>
      <c r="O177" s="161"/>
      <c r="P177" s="161"/>
      <c r="Q177" s="161"/>
      <c r="R177" s="161"/>
      <c r="S177" s="161"/>
      <c r="T177" s="118"/>
      <c r="U177" s="118"/>
      <c r="V177" s="118"/>
      <c r="W177" s="118"/>
      <c r="AC177" s="162"/>
      <c r="AD177" s="162"/>
      <c r="AE177" s="162"/>
      <c r="AF177" s="162"/>
      <c r="AG177" s="162"/>
      <c r="AH177" s="162"/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3"/>
      <c r="AT177" s="162"/>
      <c r="AU177" s="162"/>
      <c r="AV177" s="162"/>
      <c r="AW177" s="162"/>
      <c r="AX177" s="162"/>
      <c r="AY177" s="162"/>
      <c r="AZ177" s="162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29"/>
      <c r="CW177" s="29"/>
      <c r="DT177" s="129"/>
    </row>
    <row r="178" spans="2:136" ht="14.4" hidden="1" outlineLevel="1" x14ac:dyDescent="0.3">
      <c r="B178" s="118"/>
      <c r="C178" s="122" t="s">
        <v>92</v>
      </c>
      <c r="D178" s="132" t="s">
        <v>69</v>
      </c>
      <c r="E178" s="133" t="s">
        <v>93</v>
      </c>
      <c r="F178" s="133"/>
      <c r="G178" s="133"/>
      <c r="H178" s="133"/>
      <c r="I178" s="193"/>
      <c r="J178" s="193"/>
      <c r="K178" s="193"/>
      <c r="L178" s="193"/>
      <c r="M178" s="193"/>
      <c r="N178" s="161"/>
      <c r="O178" s="161"/>
      <c r="P178" s="161"/>
      <c r="Q178" s="161"/>
      <c r="R178" s="161"/>
      <c r="S178" s="161"/>
      <c r="T178" s="118"/>
      <c r="U178" s="118"/>
      <c r="V178" s="118"/>
      <c r="W178" s="118"/>
      <c r="AC178" s="162"/>
      <c r="AD178" s="162"/>
      <c r="AE178" s="162"/>
      <c r="AF178" s="162"/>
      <c r="AG178" s="162"/>
      <c r="AH178" s="162"/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3"/>
      <c r="AT178" s="162"/>
      <c r="AU178" s="162"/>
      <c r="AV178" s="162"/>
      <c r="AW178" s="162"/>
      <c r="AX178" s="162"/>
      <c r="AY178" s="162"/>
      <c r="AZ178" s="162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29"/>
      <c r="CW178" s="29"/>
      <c r="DT178" s="129"/>
      <c r="DU178" s="129"/>
      <c r="DV178" s="129"/>
      <c r="DW178" s="129"/>
      <c r="DX178" s="129"/>
      <c r="EA178" s="130"/>
      <c r="EB178" s="130"/>
      <c r="EE178" s="129"/>
      <c r="EF178" s="129"/>
    </row>
    <row r="179" spans="2:136" ht="13.8" hidden="1" outlineLevel="1" x14ac:dyDescent="0.3">
      <c r="B179" s="118"/>
      <c r="C179" s="157">
        <v>1</v>
      </c>
      <c r="D179" s="123" t="s">
        <v>70</v>
      </c>
      <c r="E179" s="134">
        <v>1</v>
      </c>
      <c r="F179" s="134"/>
      <c r="G179" s="134"/>
      <c r="H179" s="134"/>
      <c r="I179" s="194" t="s">
        <v>119</v>
      </c>
      <c r="J179" s="195"/>
      <c r="K179" s="195"/>
      <c r="L179" s="195"/>
      <c r="M179" s="195"/>
      <c r="N179" s="161"/>
      <c r="O179" s="161"/>
      <c r="P179" s="161"/>
      <c r="Q179" s="161"/>
      <c r="R179" s="161"/>
      <c r="S179" s="161"/>
      <c r="T179" s="118"/>
      <c r="U179" s="118"/>
      <c r="V179" s="118"/>
      <c r="W179" s="118"/>
      <c r="AC179" s="162"/>
      <c r="AD179" s="162"/>
      <c r="AE179" s="162"/>
      <c r="AF179" s="162"/>
      <c r="AG179" s="162"/>
      <c r="AH179" s="162"/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3"/>
      <c r="AT179" s="162"/>
      <c r="AU179" s="162"/>
      <c r="AV179" s="162"/>
      <c r="AW179" s="162"/>
      <c r="AX179" s="162"/>
      <c r="AY179" s="162"/>
      <c r="AZ179" s="162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29"/>
      <c r="CW179" s="29"/>
      <c r="DT179" s="129"/>
      <c r="DU179" s="129"/>
      <c r="DV179" s="129"/>
      <c r="DW179" s="129"/>
      <c r="DX179" s="129"/>
      <c r="EA179" s="130"/>
      <c r="EB179" s="130"/>
      <c r="EE179" s="129"/>
      <c r="EF179" s="129"/>
    </row>
    <row r="180" spans="2:136" ht="13.8" hidden="1" outlineLevel="1" x14ac:dyDescent="0.3">
      <c r="B180" s="118"/>
      <c r="C180" s="157">
        <v>2</v>
      </c>
      <c r="D180" s="123" t="s">
        <v>120</v>
      </c>
      <c r="E180" s="134">
        <v>1.2</v>
      </c>
      <c r="F180" s="134"/>
      <c r="G180" s="134"/>
      <c r="H180" s="134"/>
      <c r="I180" s="193"/>
      <c r="J180" s="193"/>
      <c r="K180" s="193"/>
      <c r="L180" s="193"/>
      <c r="M180" s="193"/>
      <c r="N180" s="49"/>
      <c r="O180" s="49"/>
      <c r="P180" s="49"/>
      <c r="Q180" s="49"/>
      <c r="R180" s="49"/>
      <c r="S180" s="49"/>
      <c r="T180" s="118"/>
      <c r="U180" s="118"/>
      <c r="V180" s="118"/>
      <c r="W180" s="118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116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29"/>
      <c r="CW180" s="29"/>
      <c r="DT180" s="129"/>
      <c r="DU180" s="129"/>
      <c r="DV180" s="129"/>
      <c r="DW180" s="129"/>
      <c r="DX180" s="129"/>
      <c r="EA180" s="130"/>
      <c r="EB180" s="130"/>
      <c r="EE180" s="129"/>
      <c r="EF180" s="129"/>
    </row>
    <row r="181" spans="2:136" ht="13.8" hidden="1" outlineLevel="1" x14ac:dyDescent="0.3">
      <c r="B181" s="118"/>
      <c r="C181" s="157">
        <v>3</v>
      </c>
      <c r="D181" s="123" t="s">
        <v>121</v>
      </c>
      <c r="E181" s="134">
        <v>1</v>
      </c>
      <c r="F181" s="134"/>
      <c r="G181" s="134"/>
      <c r="H181" s="134"/>
      <c r="I181" s="194" t="s">
        <v>119</v>
      </c>
      <c r="J181" s="195"/>
      <c r="K181" s="195"/>
      <c r="L181" s="195"/>
      <c r="M181" s="195"/>
      <c r="N181" s="49"/>
      <c r="O181" s="49"/>
      <c r="P181" s="49"/>
      <c r="Q181" s="49"/>
      <c r="R181" s="49"/>
      <c r="S181" s="49"/>
      <c r="T181" s="118"/>
      <c r="U181" s="118"/>
      <c r="V181" s="118"/>
      <c r="W181" s="118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116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29"/>
      <c r="CW181" s="29"/>
      <c r="DT181" s="129"/>
      <c r="DU181" s="129"/>
      <c r="DV181" s="129"/>
      <c r="DW181" s="129"/>
      <c r="DX181" s="129"/>
      <c r="EA181" s="130"/>
      <c r="EB181" s="130"/>
      <c r="EE181" s="129"/>
      <c r="EF181" s="129"/>
    </row>
    <row r="182" spans="2:136" ht="13.8" hidden="1" outlineLevel="1" x14ac:dyDescent="0.3">
      <c r="B182" s="118"/>
      <c r="C182" s="157">
        <v>4</v>
      </c>
      <c r="D182" s="123" t="s">
        <v>122</v>
      </c>
      <c r="E182" s="134">
        <v>1</v>
      </c>
      <c r="F182" s="134"/>
      <c r="G182" s="134"/>
      <c r="H182" s="134"/>
      <c r="I182" s="193"/>
      <c r="J182" s="193"/>
      <c r="K182" s="193"/>
      <c r="L182" s="193"/>
      <c r="M182" s="193"/>
      <c r="N182" s="49"/>
      <c r="O182" s="49"/>
      <c r="P182" s="49"/>
      <c r="Q182" s="49"/>
      <c r="R182" s="49"/>
      <c r="S182" s="49"/>
      <c r="T182" s="118"/>
      <c r="U182" s="118"/>
      <c r="V182" s="118"/>
      <c r="W182" s="118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116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29"/>
      <c r="CW182" s="29"/>
      <c r="DT182" s="129"/>
      <c r="DU182" s="129"/>
      <c r="DV182" s="129"/>
      <c r="DW182" s="129"/>
      <c r="DX182" s="129"/>
      <c r="EA182" s="130"/>
      <c r="EB182" s="130"/>
      <c r="EE182" s="129"/>
      <c r="EF182" s="129"/>
    </row>
    <row r="183" spans="2:136" ht="13.8" hidden="1" outlineLevel="1" x14ac:dyDescent="0.3">
      <c r="B183" s="118"/>
      <c r="C183" s="157">
        <v>5</v>
      </c>
      <c r="D183" s="123" t="s">
        <v>123</v>
      </c>
      <c r="E183" s="124" t="s">
        <v>89</v>
      </c>
      <c r="F183" s="124"/>
      <c r="G183" s="124"/>
      <c r="H183" s="124"/>
      <c r="I183" s="193"/>
      <c r="J183" s="193"/>
      <c r="K183" s="193"/>
      <c r="L183" s="193"/>
      <c r="M183" s="193"/>
      <c r="N183" s="49"/>
      <c r="O183" s="49"/>
      <c r="P183" s="49"/>
      <c r="Q183" s="49"/>
      <c r="R183" s="49"/>
      <c r="S183" s="49"/>
      <c r="T183" s="118"/>
      <c r="U183" s="118"/>
      <c r="V183" s="118"/>
      <c r="W183" s="118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116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29"/>
      <c r="CW183" s="29"/>
      <c r="DT183" s="129"/>
      <c r="DU183" s="129"/>
      <c r="DV183" s="129"/>
      <c r="DW183" s="129"/>
      <c r="DX183" s="129"/>
      <c r="EA183" s="130"/>
      <c r="EB183" s="130"/>
      <c r="EE183" s="129"/>
      <c r="EF183" s="129"/>
    </row>
    <row r="184" spans="2:136" ht="13.8" hidden="1" outlineLevel="1" x14ac:dyDescent="0.3">
      <c r="B184" s="118"/>
      <c r="C184" s="118"/>
      <c r="D184" s="153"/>
      <c r="E184" s="153"/>
      <c r="F184" s="153"/>
      <c r="G184" s="153"/>
      <c r="H184" s="153"/>
      <c r="I184" s="153"/>
      <c r="J184" s="153"/>
      <c r="K184" s="118"/>
      <c r="L184" s="118"/>
      <c r="M184" s="154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116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29"/>
      <c r="CW184" s="29"/>
      <c r="DT184" s="129"/>
      <c r="DU184" s="129"/>
      <c r="DV184" s="129"/>
      <c r="DW184" s="129"/>
      <c r="DX184" s="129"/>
      <c r="EA184" s="130"/>
      <c r="EB184" s="130"/>
      <c r="EE184" s="129"/>
      <c r="EF184" s="129"/>
    </row>
    <row r="185" spans="2:136" ht="13.8" hidden="1" outlineLevel="1" x14ac:dyDescent="0.3">
      <c r="B185" s="118"/>
      <c r="C185" s="118"/>
      <c r="D185" s="153"/>
      <c r="E185" s="153"/>
      <c r="F185" s="153"/>
      <c r="G185" s="153"/>
      <c r="H185" s="153"/>
      <c r="I185" s="153"/>
      <c r="J185" s="153"/>
      <c r="K185" s="118"/>
      <c r="L185" s="118"/>
      <c r="M185" s="154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116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29"/>
      <c r="CW185" s="29"/>
      <c r="DT185" s="129"/>
      <c r="DU185" s="129"/>
      <c r="DV185" s="129"/>
      <c r="DW185" s="129"/>
      <c r="DX185" s="129"/>
      <c r="EA185" s="130"/>
      <c r="EB185" s="130"/>
      <c r="EE185" s="129"/>
      <c r="EF185" s="129"/>
    </row>
    <row r="186" spans="2:136" ht="14.4" hidden="1" outlineLevel="1" x14ac:dyDescent="0.3">
      <c r="B186" s="118"/>
      <c r="C186" s="118"/>
      <c r="D186" s="119" t="s">
        <v>118</v>
      </c>
      <c r="E186" s="153"/>
      <c r="F186" s="153"/>
      <c r="G186" s="153"/>
      <c r="H186" s="153"/>
      <c r="I186" s="153"/>
      <c r="J186" s="153"/>
      <c r="K186" s="118"/>
      <c r="L186" s="118"/>
      <c r="M186" s="154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116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29"/>
      <c r="CW186" s="29"/>
    </row>
    <row r="187" spans="2:136" ht="14.4" hidden="1" outlineLevel="1" x14ac:dyDescent="0.3">
      <c r="B187" s="118"/>
      <c r="C187" s="118"/>
      <c r="D187" s="164" t="s">
        <v>68</v>
      </c>
      <c r="E187" s="164" t="s">
        <v>69</v>
      </c>
      <c r="F187" s="153"/>
      <c r="G187" s="153"/>
      <c r="H187" s="153"/>
      <c r="I187" s="153"/>
      <c r="J187" s="153"/>
      <c r="K187" s="118"/>
      <c r="L187" s="118"/>
      <c r="M187" s="154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116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29"/>
      <c r="CW187" s="29"/>
    </row>
    <row r="188" spans="2:136" ht="13.8" hidden="1" outlineLevel="1" x14ac:dyDescent="0.3">
      <c r="B188" s="118"/>
      <c r="C188" s="118"/>
      <c r="D188" s="123" t="s">
        <v>95</v>
      </c>
      <c r="E188" s="123" t="s">
        <v>70</v>
      </c>
      <c r="F188" s="153"/>
      <c r="G188" s="153"/>
      <c r="H188" s="153"/>
      <c r="I188" s="153"/>
      <c r="J188" s="153"/>
      <c r="K188" s="118"/>
      <c r="L188" s="118"/>
      <c r="M188" s="154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116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29"/>
      <c r="CW188" s="29"/>
    </row>
    <row r="189" spans="2:136" ht="14.4" hidden="1" outlineLevel="1" x14ac:dyDescent="0.3">
      <c r="B189" s="118"/>
      <c r="C189" s="49"/>
      <c r="D189" s="123" t="s">
        <v>98</v>
      </c>
      <c r="E189" s="123" t="s">
        <v>120</v>
      </c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116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29"/>
      <c r="CW189" s="29"/>
    </row>
    <row r="190" spans="2:136" ht="13.8" hidden="1" outlineLevel="1" x14ac:dyDescent="0.3">
      <c r="B190" s="118"/>
      <c r="C190" s="49"/>
      <c r="D190" s="123" t="s">
        <v>100</v>
      </c>
      <c r="E190" s="123" t="s">
        <v>121</v>
      </c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116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29"/>
      <c r="CW190" s="29"/>
    </row>
    <row r="191" spans="2:136" ht="14.4" hidden="1" outlineLevel="1" x14ac:dyDescent="0.3">
      <c r="B191" s="118"/>
      <c r="C191" s="49"/>
      <c r="D191" s="123" t="s">
        <v>102</v>
      </c>
      <c r="E191" s="123" t="s">
        <v>122</v>
      </c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116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29"/>
      <c r="CW191" s="29"/>
    </row>
    <row r="192" spans="2:136" ht="13.8" hidden="1" outlineLevel="1" x14ac:dyDescent="0.3">
      <c r="B192" s="118"/>
      <c r="C192" s="49"/>
      <c r="D192" s="123" t="s">
        <v>104</v>
      </c>
      <c r="E192" s="123" t="s">
        <v>123</v>
      </c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116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29"/>
      <c r="CW192" s="29"/>
    </row>
    <row r="193" spans="2:101" ht="13.8" hidden="1" outlineLevel="1" x14ac:dyDescent="0.3">
      <c r="B193" s="118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116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29"/>
      <c r="CW193" s="29"/>
    </row>
    <row r="194" spans="2:101" ht="13.8" hidden="1" outlineLevel="1" x14ac:dyDescent="0.3">
      <c r="B194" s="118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116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29"/>
      <c r="CW194" s="29"/>
    </row>
    <row r="195" spans="2:101" ht="13.8" hidden="1" outlineLevel="1" x14ac:dyDescent="0.3"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116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29"/>
      <c r="CW195" s="29"/>
    </row>
    <row r="196" spans="2:101" ht="13.8" hidden="1" outlineLevel="1" x14ac:dyDescent="0.3"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116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29"/>
      <c r="CW196" s="29"/>
    </row>
    <row r="197" spans="2:101" ht="14.4" collapsed="1" x14ac:dyDescent="0.3">
      <c r="C197" s="29"/>
      <c r="F197" s="165"/>
      <c r="G197" s="165"/>
      <c r="H197" s="165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116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29"/>
      <c r="CW197" s="29"/>
    </row>
    <row r="198" spans="2:101" ht="13.8" x14ac:dyDescent="0.3">
      <c r="C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116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29"/>
      <c r="CW198" s="29"/>
    </row>
    <row r="199" spans="2:101" ht="13.8" x14ac:dyDescent="0.3">
      <c r="C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116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29"/>
      <c r="CW199" s="29"/>
    </row>
    <row r="200" spans="2:101" ht="13.8" x14ac:dyDescent="0.3">
      <c r="C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116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29"/>
      <c r="CW200" s="29"/>
    </row>
    <row r="201" spans="2:101" ht="13.8" x14ac:dyDescent="0.3">
      <c r="C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116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29"/>
      <c r="CW201" s="29"/>
    </row>
    <row r="202" spans="2:101" ht="13.8" x14ac:dyDescent="0.3">
      <c r="C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116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29"/>
      <c r="CW202" s="29"/>
    </row>
    <row r="203" spans="2:101" ht="13.8" x14ac:dyDescent="0.3"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29"/>
      <c r="CW203" s="29"/>
    </row>
    <row r="204" spans="2:101" ht="13.8" x14ac:dyDescent="0.3"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31"/>
      <c r="AU204" s="31"/>
      <c r="AV204" s="31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29"/>
      <c r="CW204" s="29"/>
    </row>
    <row r="205" spans="2:101" ht="13.8" x14ac:dyDescent="0.3"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156"/>
      <c r="Z205" s="156"/>
      <c r="AA205" s="156"/>
      <c r="AB205" s="162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  <c r="AN205" s="166"/>
      <c r="AO205" s="166"/>
      <c r="AP205" s="166"/>
      <c r="AQ205" s="166"/>
      <c r="AR205" s="166"/>
      <c r="AS205" s="166"/>
      <c r="AT205" s="167"/>
      <c r="AU205" s="167"/>
      <c r="AV205" s="167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29"/>
      <c r="CW205" s="29"/>
    </row>
    <row r="206" spans="2:101" ht="13.8" x14ac:dyDescent="0.3"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156"/>
      <c r="Z206" s="156"/>
      <c r="AA206" s="156"/>
      <c r="AB206" s="162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166"/>
      <c r="AO206" s="166"/>
      <c r="AP206" s="166"/>
      <c r="AQ206" s="166"/>
      <c r="AR206" s="166"/>
      <c r="AS206" s="166"/>
      <c r="AT206" s="167"/>
      <c r="AU206" s="167"/>
      <c r="AV206" s="167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29"/>
      <c r="CW206" s="29"/>
    </row>
    <row r="207" spans="2:101" ht="13.8" x14ac:dyDescent="0.3"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156"/>
      <c r="Z207" s="156"/>
      <c r="AA207" s="156"/>
      <c r="AB207" s="162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7"/>
      <c r="AU207" s="167"/>
      <c r="AV207" s="167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29"/>
      <c r="CW207" s="29"/>
    </row>
    <row r="208" spans="2:101" ht="13.8" x14ac:dyDescent="0.3"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156"/>
      <c r="Z208" s="156"/>
      <c r="AA208" s="156"/>
      <c r="AB208" s="162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7"/>
      <c r="AU208" s="167"/>
      <c r="AV208" s="167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29"/>
      <c r="CW208" s="29"/>
    </row>
    <row r="209" spans="3:101" ht="13.8" x14ac:dyDescent="0.3"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156"/>
      <c r="Z209" s="156"/>
      <c r="AA209" s="156"/>
      <c r="AB209" s="162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7"/>
      <c r="AU209" s="167"/>
      <c r="AV209" s="167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29"/>
      <c r="CW209" s="29"/>
    </row>
    <row r="210" spans="3:101" ht="13.8" x14ac:dyDescent="0.3"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156"/>
      <c r="Z210" s="156"/>
      <c r="AA210" s="156"/>
      <c r="AB210" s="162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166"/>
      <c r="AO210" s="166"/>
      <c r="AP210" s="166"/>
      <c r="AQ210" s="166"/>
      <c r="AR210" s="166"/>
      <c r="AS210" s="166"/>
      <c r="AT210" s="167"/>
      <c r="AU210" s="167"/>
      <c r="AV210" s="167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29"/>
      <c r="CW210" s="29"/>
    </row>
    <row r="211" spans="3:101" ht="13.8" x14ac:dyDescent="0.3"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156"/>
      <c r="Z211" s="156"/>
      <c r="AA211" s="156"/>
      <c r="AB211" s="162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7"/>
      <c r="AU211" s="167"/>
      <c r="AV211" s="167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29"/>
      <c r="CW211" s="29"/>
    </row>
    <row r="212" spans="3:101" ht="13.8" x14ac:dyDescent="0.3"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156"/>
      <c r="Z212" s="156"/>
      <c r="AA212" s="156"/>
      <c r="AB212" s="162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7"/>
      <c r="AU212" s="167"/>
      <c r="AV212" s="167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29"/>
      <c r="CW212" s="29"/>
    </row>
    <row r="213" spans="3:101" ht="13.8" x14ac:dyDescent="0.3"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156"/>
      <c r="Z213" s="156"/>
      <c r="AA213" s="156"/>
      <c r="AB213" s="162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7"/>
      <c r="AU213" s="167"/>
      <c r="AV213" s="167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29"/>
      <c r="CW213" s="29"/>
    </row>
    <row r="214" spans="3:101" ht="13.8" x14ac:dyDescent="0.3"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156"/>
      <c r="Z214" s="156"/>
      <c r="AA214" s="156"/>
      <c r="AB214" s="162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7"/>
      <c r="AU214" s="167"/>
      <c r="AV214" s="167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29"/>
      <c r="CW214" s="29"/>
    </row>
    <row r="215" spans="3:101" ht="13.8" x14ac:dyDescent="0.3"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156"/>
      <c r="Z215" s="156"/>
      <c r="AA215" s="156"/>
      <c r="AB215" s="162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7"/>
      <c r="AU215" s="167"/>
      <c r="AV215" s="167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29"/>
      <c r="CW215" s="29"/>
    </row>
    <row r="216" spans="3:101" ht="13.8" x14ac:dyDescent="0.3"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156"/>
      <c r="Z216" s="156"/>
      <c r="AA216" s="156"/>
      <c r="AB216" s="162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7"/>
      <c r="AU216" s="167"/>
      <c r="AV216" s="167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29"/>
      <c r="CW216" s="29"/>
    </row>
    <row r="217" spans="3:101" ht="13.8" x14ac:dyDescent="0.3">
      <c r="C217" s="29"/>
      <c r="D217" s="34"/>
      <c r="E217" s="34"/>
      <c r="F217" s="34"/>
      <c r="G217" s="34"/>
      <c r="H217" s="34"/>
      <c r="I217" s="34"/>
      <c r="J217" s="34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156"/>
      <c r="Z217" s="156"/>
      <c r="AA217" s="156"/>
      <c r="AB217" s="162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7"/>
      <c r="AU217" s="167"/>
      <c r="AV217" s="167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29"/>
      <c r="CW217" s="29"/>
    </row>
    <row r="218" spans="3:101" ht="13.8" x14ac:dyDescent="0.3">
      <c r="C218" s="29"/>
      <c r="D218" s="34"/>
      <c r="E218" s="34"/>
      <c r="F218" s="34"/>
      <c r="G218" s="34"/>
      <c r="H218" s="34"/>
      <c r="I218" s="34"/>
      <c r="J218" s="34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156"/>
      <c r="Z218" s="156"/>
      <c r="AA218" s="156"/>
      <c r="AB218" s="162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7"/>
      <c r="AU218" s="167"/>
      <c r="AV218" s="167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31"/>
      <c r="BS218" s="31"/>
      <c r="BT218" s="31"/>
      <c r="BU218" s="31"/>
      <c r="BV218" s="31"/>
      <c r="BW218" s="31"/>
      <c r="BX218" s="31"/>
      <c r="BY218" s="31"/>
      <c r="BZ218" s="31"/>
      <c r="CA218" s="31"/>
      <c r="CB218" s="29"/>
      <c r="CW218" s="29"/>
    </row>
    <row r="219" spans="3:101" ht="13.8" x14ac:dyDescent="0.3">
      <c r="C219" s="29"/>
      <c r="D219" s="34"/>
      <c r="E219" s="34"/>
      <c r="F219" s="34"/>
      <c r="G219" s="34"/>
      <c r="H219" s="34"/>
      <c r="I219" s="34"/>
      <c r="J219" s="34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156"/>
      <c r="Z219" s="156"/>
      <c r="AA219" s="156"/>
      <c r="AB219" s="162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7"/>
      <c r="AU219" s="167"/>
      <c r="AV219" s="167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31"/>
      <c r="BS219" s="31"/>
      <c r="BT219" s="31"/>
      <c r="BU219" s="31"/>
      <c r="BV219" s="31"/>
      <c r="BW219" s="31"/>
      <c r="BX219" s="31"/>
      <c r="BY219" s="31"/>
      <c r="BZ219" s="31"/>
      <c r="CA219" s="31"/>
      <c r="CB219" s="29"/>
      <c r="CW219" s="29"/>
    </row>
    <row r="220" spans="3:101" ht="13.8" x14ac:dyDescent="0.3">
      <c r="C220" s="29"/>
      <c r="D220" s="34"/>
      <c r="E220" s="34"/>
      <c r="F220" s="34"/>
      <c r="G220" s="34"/>
      <c r="H220" s="34"/>
      <c r="I220" s="34"/>
      <c r="J220" s="34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156"/>
      <c r="Z220" s="156"/>
      <c r="AA220" s="156"/>
      <c r="AB220" s="162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7"/>
      <c r="AU220" s="167"/>
      <c r="AV220" s="167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31"/>
      <c r="BS220" s="31"/>
      <c r="BT220" s="31"/>
      <c r="BU220" s="31"/>
      <c r="BV220" s="31"/>
      <c r="BW220" s="31"/>
      <c r="BX220" s="31"/>
      <c r="BY220" s="31"/>
      <c r="BZ220" s="31"/>
      <c r="CA220" s="31"/>
      <c r="CB220" s="29"/>
      <c r="CW220" s="29"/>
    </row>
    <row r="221" spans="3:101" ht="13.8" x14ac:dyDescent="0.3">
      <c r="C221" s="29"/>
      <c r="D221" s="34"/>
      <c r="E221" s="34"/>
      <c r="F221" s="34"/>
      <c r="G221" s="34"/>
      <c r="H221" s="34"/>
      <c r="I221" s="34"/>
      <c r="J221" s="34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156"/>
      <c r="Z221" s="156"/>
      <c r="AA221" s="156"/>
      <c r="AB221" s="162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7"/>
      <c r="AU221" s="167"/>
      <c r="AV221" s="167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31"/>
      <c r="BS221" s="31"/>
      <c r="BT221" s="31"/>
      <c r="BU221" s="31"/>
      <c r="BV221" s="31"/>
      <c r="BW221" s="31"/>
      <c r="BX221" s="31"/>
      <c r="BY221" s="31"/>
      <c r="BZ221" s="31"/>
      <c r="CA221" s="31"/>
      <c r="CB221" s="29"/>
      <c r="CW221" s="29"/>
    </row>
    <row r="222" spans="3:101" ht="13.8" x14ac:dyDescent="0.3">
      <c r="C222" s="29"/>
      <c r="D222" s="34"/>
      <c r="E222" s="34"/>
      <c r="F222" s="34"/>
      <c r="G222" s="34"/>
      <c r="H222" s="34"/>
      <c r="I222" s="34"/>
      <c r="J222" s="34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156"/>
      <c r="Z222" s="156"/>
      <c r="AA222" s="156"/>
      <c r="AB222" s="162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7"/>
      <c r="AU222" s="167"/>
      <c r="AV222" s="167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31"/>
      <c r="BS222" s="31"/>
      <c r="BT222" s="31"/>
      <c r="BU222" s="31"/>
      <c r="BV222" s="31"/>
      <c r="BW222" s="31"/>
      <c r="BX222" s="31"/>
      <c r="BY222" s="31"/>
      <c r="BZ222" s="31"/>
      <c r="CA222" s="31"/>
      <c r="CB222" s="29"/>
      <c r="CW222" s="29"/>
    </row>
    <row r="223" spans="3:101" ht="13.8" x14ac:dyDescent="0.3">
      <c r="C223" s="29"/>
      <c r="D223" s="34"/>
      <c r="E223" s="34"/>
      <c r="F223" s="34"/>
      <c r="G223" s="34"/>
      <c r="H223" s="34"/>
      <c r="I223" s="34"/>
      <c r="J223" s="34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156"/>
      <c r="Z223" s="156"/>
      <c r="AA223" s="156"/>
      <c r="AB223" s="162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7"/>
      <c r="AU223" s="167"/>
      <c r="AV223" s="167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29"/>
      <c r="CW223" s="29"/>
    </row>
    <row r="224" spans="3:101" ht="13.8" x14ac:dyDescent="0.3">
      <c r="C224" s="29"/>
      <c r="D224" s="34"/>
      <c r="E224" s="34"/>
      <c r="F224" s="34"/>
      <c r="G224" s="34"/>
      <c r="H224" s="34"/>
      <c r="I224" s="34"/>
      <c r="J224" s="34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156"/>
      <c r="Z224" s="156"/>
      <c r="AA224" s="156"/>
      <c r="AB224" s="162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7"/>
      <c r="AU224" s="167"/>
      <c r="AV224" s="167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31"/>
      <c r="BS224" s="31"/>
      <c r="BT224" s="31"/>
      <c r="BU224" s="31"/>
      <c r="BV224" s="31"/>
      <c r="BW224" s="31"/>
      <c r="BX224" s="31"/>
      <c r="BY224" s="31"/>
      <c r="BZ224" s="31"/>
      <c r="CA224" s="31"/>
      <c r="CB224" s="29"/>
      <c r="CW224" s="29"/>
    </row>
    <row r="225" spans="3:101" ht="13.8" x14ac:dyDescent="0.3">
      <c r="C225" s="29"/>
      <c r="D225" s="34"/>
      <c r="E225" s="34"/>
      <c r="F225" s="34"/>
      <c r="G225" s="34"/>
      <c r="H225" s="34"/>
      <c r="I225" s="34"/>
      <c r="J225" s="34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156"/>
      <c r="Z225" s="156"/>
      <c r="AA225" s="156"/>
      <c r="AB225" s="162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7"/>
      <c r="AU225" s="167"/>
      <c r="AV225" s="167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29"/>
      <c r="CW225" s="29"/>
    </row>
    <row r="226" spans="3:101" ht="13.8" x14ac:dyDescent="0.3">
      <c r="C226" s="29"/>
      <c r="D226" s="34"/>
      <c r="E226" s="34"/>
      <c r="F226" s="34"/>
      <c r="G226" s="34"/>
      <c r="H226" s="34"/>
      <c r="I226" s="34"/>
      <c r="J226" s="34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156"/>
      <c r="Z226" s="156"/>
      <c r="AA226" s="156"/>
      <c r="AB226" s="162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7"/>
      <c r="AU226" s="167"/>
      <c r="AV226" s="167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29"/>
      <c r="CW226" s="29"/>
    </row>
    <row r="227" spans="3:101" ht="13.8" x14ac:dyDescent="0.3">
      <c r="C227" s="29"/>
      <c r="D227" s="34"/>
      <c r="E227" s="34"/>
      <c r="F227" s="34"/>
      <c r="G227" s="34"/>
      <c r="H227" s="34"/>
      <c r="I227" s="34"/>
      <c r="J227" s="34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156"/>
      <c r="Z227" s="156"/>
      <c r="AA227" s="156"/>
      <c r="AB227" s="162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7"/>
      <c r="AU227" s="167"/>
      <c r="AV227" s="167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29"/>
      <c r="CW227" s="29"/>
    </row>
    <row r="228" spans="3:101" ht="13.8" x14ac:dyDescent="0.3">
      <c r="C228" s="29"/>
      <c r="D228" s="34"/>
      <c r="E228" s="34"/>
      <c r="F228" s="34"/>
      <c r="G228" s="34"/>
      <c r="H228" s="34"/>
      <c r="I228" s="34"/>
      <c r="J228" s="34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156"/>
      <c r="Z228" s="156"/>
      <c r="AA228" s="156"/>
      <c r="AB228" s="162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7"/>
      <c r="AU228" s="167"/>
      <c r="AV228" s="167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29"/>
      <c r="CW228" s="29"/>
    </row>
    <row r="229" spans="3:101" ht="13.8" x14ac:dyDescent="0.3">
      <c r="C229" s="29"/>
      <c r="D229" s="34"/>
      <c r="E229" s="34"/>
      <c r="F229" s="34"/>
      <c r="G229" s="34"/>
      <c r="H229" s="34"/>
      <c r="I229" s="34"/>
      <c r="J229" s="34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156"/>
      <c r="Z229" s="156"/>
      <c r="AA229" s="156"/>
      <c r="AB229" s="162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7"/>
      <c r="AU229" s="167"/>
      <c r="AV229" s="167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29"/>
      <c r="CW229" s="29"/>
    </row>
    <row r="230" spans="3:101" ht="13.8" x14ac:dyDescent="0.3"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156"/>
      <c r="Z230" s="156"/>
      <c r="AA230" s="156"/>
      <c r="AB230" s="162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7"/>
      <c r="AU230" s="167"/>
      <c r="AV230" s="167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29"/>
      <c r="CW230" s="29"/>
    </row>
    <row r="231" spans="3:101" ht="13.8" x14ac:dyDescent="0.3"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116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29"/>
      <c r="CW231" s="29"/>
    </row>
    <row r="232" spans="3:101" ht="13.8" x14ac:dyDescent="0.3"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116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29"/>
      <c r="CW232" s="29"/>
    </row>
    <row r="233" spans="3:101" ht="13.8" x14ac:dyDescent="0.3">
      <c r="CW233" s="29"/>
    </row>
    <row r="234" spans="3:101" ht="13.8" x14ac:dyDescent="0.3">
      <c r="CW234" s="29"/>
    </row>
    <row r="235" spans="3:101" ht="13.8" x14ac:dyDescent="0.3">
      <c r="CW235" s="29"/>
    </row>
    <row r="236" spans="3:101" ht="13.8" x14ac:dyDescent="0.3">
      <c r="CW236" s="29"/>
    </row>
    <row r="237" spans="3:101" ht="13.8" x14ac:dyDescent="0.3">
      <c r="CW237" s="29"/>
    </row>
    <row r="238" spans="3:101" ht="13.8" x14ac:dyDescent="0.3"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116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29"/>
      <c r="CW238" s="29"/>
    </row>
    <row r="239" spans="3:101" ht="13.8" x14ac:dyDescent="0.3"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116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29"/>
      <c r="CW239" s="29"/>
    </row>
    <row r="240" spans="3:101" ht="13.8" x14ac:dyDescent="0.3"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116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29"/>
      <c r="CW240" s="29"/>
    </row>
    <row r="241" spans="25:101" ht="13.8" x14ac:dyDescent="0.3"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116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29"/>
      <c r="CW241" s="29"/>
    </row>
    <row r="242" spans="25:101" ht="13.8" x14ac:dyDescent="0.3"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116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29"/>
      <c r="CW242" s="29"/>
    </row>
    <row r="243" spans="25:101" ht="13.8" x14ac:dyDescent="0.3"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116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29"/>
      <c r="CW243" s="29"/>
    </row>
  </sheetData>
  <sheetProtection algorithmName="SHA-512" hashValue="ljO5VxFO72ryMidPhl5ZtpaxtRw6pKONY3I9Ve31/eoR+hkjbFE3WOI+UBeSnTiHqihkE3K73HhqSRkDPLnnHg==" saltValue="7GlEu99uSUSgXcm7aafczw==" spinCount="100000" sheet="1" objects="1" scenarios="1" formatColumns="0" formatRows="0" selectLockedCells="1"/>
  <dataConsolidate/>
  <mergeCells count="93">
    <mergeCell ref="BM122:BQ125"/>
    <mergeCell ref="D129:S129"/>
    <mergeCell ref="G7:G14"/>
    <mergeCell ref="BM20:BQ21"/>
    <mergeCell ref="J7:Z7"/>
    <mergeCell ref="J8:Z8"/>
    <mergeCell ref="J9:Z9"/>
    <mergeCell ref="J10:Z10"/>
    <mergeCell ref="J11:Z11"/>
    <mergeCell ref="C7:D7"/>
    <mergeCell ref="BF15:CB16"/>
    <mergeCell ref="BM18:BP18"/>
    <mergeCell ref="BR18:CA18"/>
    <mergeCell ref="AY127:BB128"/>
    <mergeCell ref="AW127:AW128"/>
    <mergeCell ref="AC14:BB14"/>
    <mergeCell ref="AC5:BB5"/>
    <mergeCell ref="AC6:BB6"/>
    <mergeCell ref="AC7:BB7"/>
    <mergeCell ref="AC8:BB8"/>
    <mergeCell ref="AC9:BB9"/>
    <mergeCell ref="C10:E10"/>
    <mergeCell ref="BG18:BL18"/>
    <mergeCell ref="O19:AR19"/>
    <mergeCell ref="AT19:AV20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C16:D16"/>
    <mergeCell ref="B3:D3"/>
    <mergeCell ref="C6:D6"/>
    <mergeCell ref="J6:Z6"/>
    <mergeCell ref="CV10:CV17"/>
    <mergeCell ref="C11:E14"/>
    <mergeCell ref="AG15:BB15"/>
    <mergeCell ref="AG16:BB16"/>
    <mergeCell ref="J12:Z12"/>
    <mergeCell ref="J13:Z13"/>
    <mergeCell ref="J14:Z14"/>
    <mergeCell ref="AC10:BB10"/>
    <mergeCell ref="AC11:BB11"/>
    <mergeCell ref="AC12:BB12"/>
    <mergeCell ref="AC13:BB13"/>
    <mergeCell ref="C8:D8"/>
    <mergeCell ref="C9:D9"/>
    <mergeCell ref="I139:V139"/>
    <mergeCell ref="AM20:AO20"/>
    <mergeCell ref="AP20:AR20"/>
    <mergeCell ref="C123:E123"/>
    <mergeCell ref="D125:S125"/>
    <mergeCell ref="D126:S126"/>
    <mergeCell ref="D127:S127"/>
    <mergeCell ref="D128:S128"/>
    <mergeCell ref="B133:W133"/>
    <mergeCell ref="I151:V151"/>
    <mergeCell ref="I140:V140"/>
    <mergeCell ref="I141:V141"/>
    <mergeCell ref="I142:V142"/>
    <mergeCell ref="I143:V143"/>
    <mergeCell ref="I144:V144"/>
    <mergeCell ref="I145:V145"/>
    <mergeCell ref="I146:V146"/>
    <mergeCell ref="I147:V147"/>
    <mergeCell ref="I148:V148"/>
    <mergeCell ref="I149:V149"/>
    <mergeCell ref="I150:V150"/>
    <mergeCell ref="AN162:AR162"/>
    <mergeCell ref="I152:V152"/>
    <mergeCell ref="I153:V153"/>
    <mergeCell ref="I154:V154"/>
    <mergeCell ref="I155:V155"/>
    <mergeCell ref="I156:V156"/>
    <mergeCell ref="I157:V157"/>
    <mergeCell ref="I158:V158"/>
    <mergeCell ref="I159:V159"/>
    <mergeCell ref="I160:V160"/>
    <mergeCell ref="AN160:AR160"/>
    <mergeCell ref="I161:V161"/>
    <mergeCell ref="I180:M180"/>
    <mergeCell ref="I181:M181"/>
    <mergeCell ref="I182:M182"/>
    <mergeCell ref="I183:M183"/>
    <mergeCell ref="AN163:AR163"/>
    <mergeCell ref="C164:M164"/>
    <mergeCell ref="C165:M165"/>
    <mergeCell ref="I177:M177"/>
    <mergeCell ref="I178:M178"/>
    <mergeCell ref="I179:M179"/>
  </mergeCells>
  <conditionalFormatting sqref="D22:D121">
    <cfRule type="cellIs" dxfId="16" priority="12" operator="equal">
      <formula>$DS$172</formula>
    </cfRule>
  </conditionalFormatting>
  <conditionalFormatting sqref="E22:E121">
    <cfRule type="expression" dxfId="15" priority="10">
      <formula>IF(AND(OR($D22=$D$140,$D22=$D$153),$E22=""),TRUE,FALSE)</formula>
    </cfRule>
  </conditionalFormatting>
  <conditionalFormatting sqref="E19:H20">
    <cfRule type="expression" dxfId="14" priority="11">
      <formula>IF(SUM(#REF!)&gt;0,TRUE,FALSE)</formula>
    </cfRule>
  </conditionalFormatting>
  <conditionalFormatting sqref="G22:G121">
    <cfRule type="expression" dxfId="13" priority="2">
      <formula>IF($D22&lt;&gt;$D$139,TRUE,FALSE)</formula>
    </cfRule>
  </conditionalFormatting>
  <conditionalFormatting sqref="I22:I121">
    <cfRule type="expression" dxfId="12" priority="13">
      <formula>IF(AND($D22&lt;&gt;$D$139,$I22=""),TRUE,FALSE)</formula>
    </cfRule>
  </conditionalFormatting>
  <conditionalFormatting sqref="J22:J121">
    <cfRule type="expression" dxfId="11" priority="14">
      <formula>IF(AND($D22&lt;&gt;$D$139,$J22=""),TRUE,FALSE)</formula>
    </cfRule>
  </conditionalFormatting>
  <conditionalFormatting sqref="L22:L121">
    <cfRule type="expression" dxfId="10" priority="3">
      <formula>IF(AND(SUM($L$22:$L$121)&gt;0,$L22=0),TRUE,FALSE)</formula>
    </cfRule>
    <cfRule type="expression" dxfId="9" priority="17">
      <formula>IF(AND(D22=$D$145,$L22=""),TRUE,FALSE)</formula>
    </cfRule>
  </conditionalFormatting>
  <conditionalFormatting sqref="N22:N121">
    <cfRule type="cellIs" dxfId="8" priority="1" operator="equal">
      <formula>$N$21</formula>
    </cfRule>
  </conditionalFormatting>
  <conditionalFormatting sqref="O22:AR121">
    <cfRule type="expression" dxfId="7" priority="5">
      <formula>IF(AND($D22=$D$153,$AS22&lt;1),TRUE,FALSE)</formula>
    </cfRule>
    <cfRule type="cellIs" dxfId="6" priority="16" operator="equal">
      <formula>0</formula>
    </cfRule>
  </conditionalFormatting>
  <conditionalFormatting sqref="AS22:AS121">
    <cfRule type="cellIs" dxfId="5" priority="8" operator="equal">
      <formula>1</formula>
    </cfRule>
    <cfRule type="cellIs" dxfId="4" priority="9" operator="notEqual">
      <formula>0</formula>
    </cfRule>
  </conditionalFormatting>
  <conditionalFormatting sqref="AT160:AV163">
    <cfRule type="expression" dxfId="3" priority="7">
      <formula>AT160="#N/B"</formula>
    </cfRule>
  </conditionalFormatting>
  <conditionalFormatting sqref="AY22:BB121">
    <cfRule type="cellIs" dxfId="2" priority="6" operator="equal">
      <formula>0</formula>
    </cfRule>
  </conditionalFormatting>
  <conditionalFormatting sqref="AY127:BB129">
    <cfRule type="expression" dxfId="1" priority="4">
      <formula>IF($BM$122&gt;0,TRUE,FALSE)</formula>
    </cfRule>
  </conditionalFormatting>
  <conditionalFormatting sqref="BK22:BK121">
    <cfRule type="expression" dxfId="0" priority="15">
      <formula>IF(D22=$DS$178,TRUE,FALSE)</formula>
    </cfRule>
  </conditionalFormatting>
  <dataValidations count="9">
    <dataValidation allowBlank="1" showInputMessage="1" showErrorMessage="1" promptTitle="Doel rekenblad" prompt="Het rekenblad combineert de resultaten van maximaal 10 GPR berekeningen tot één gewogen resultaat. Dit is toepasbaar in de volgende situaties:         _x000a_1 Een gebouw bevat meerdere gebruiksfuncties. " sqref="H7" xr:uid="{B9FF9589-9A54-4EB6-9556-6443F4EEA896}"/>
    <dataValidation allowBlank="1" showInputMessage="1" showErrorMessage="1" promptTitle="Compactheid" prompt="_x000a_" sqref="BB21" xr:uid="{FD8D6EAE-BC2D-487D-ABBE-9172D902B1B8}"/>
    <dataValidation allowBlank="1" showErrorMessage="1" sqref="BR21:CA21 F7:G7" xr:uid="{0A9E6F69-CF56-4B67-851F-7B8D0E87D359}"/>
    <dataValidation allowBlank="1" showErrorMessage="1" promptTitle="[add]" prompt="[add]" sqref="BG21:BL21" xr:uid="{95A65EF8-7995-46EF-B0E5-EF14180AE427}"/>
    <dataValidation allowBlank="1" showInputMessage="1" showErrorMessage="1" promptTitle="Gebruiksoppervlak " prompt="GO van de functie." sqref="AY21" xr:uid="{4F6C1BC7-DB59-4196-85C4-9F17ED10501B}"/>
    <dataValidation allowBlank="1" showInputMessage="1" showErrorMessage="1" promptTitle="Gebruiksoppervlak " prompt="GO van gedeelde ruimte toegekend aan de functie_x000a_" sqref="AZ21" xr:uid="{7B6F2B23-97B5-4E08-A99E-02DD56949CA9}"/>
    <dataValidation allowBlank="1" showInputMessage="1" showErrorMessage="1" promptTitle="Gebruiksoppervlak" prompt="Totale GO van de functie, inclusief toegekende gem. functie(s)" sqref="BA21" xr:uid="{E68B8303-82A2-4170-892A-31157CAFAA2B}"/>
    <dataValidation type="list" allowBlank="1" showInputMessage="1" showErrorMessage="1" sqref="D22:D121" xr:uid="{900119F0-B9F9-4984-A831-F9504EB0C04C}">
      <formula1>$D$139:$D$153</formula1>
    </dataValidation>
    <dataValidation type="list" allowBlank="1" showInputMessage="1" showErrorMessage="1" sqref="E22:E121" xr:uid="{8A3676A3-A75D-4D26-9017-448492724988}">
      <formula1>_xlfn.XLOOKUP($D22,$D$187:$E$187,$D$188:$E$192)</formula1>
    </dataValidation>
  </dataValidations>
  <hyperlinks>
    <hyperlink ref="A1" location="'Overzicht GPR Hulpmiddelen'!A1" tooltip="naar startscherm" display="&lt;" xr:uid="{70F7EB74-0344-47BD-9D4C-FFE7F2D81562}"/>
  </hyperlinks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92ce27-299f-4636-af1a-83ba1efb1cc2" xsi:nil="true"/>
    <lcf76f155ced4ddcb4097134ff3c332f xmlns="e8f8675b-59f8-43ff-b8b1-5cc5b139a1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0542223E90E42B1B22DBD48628FFD" ma:contentTypeVersion="16" ma:contentTypeDescription="Een nieuw document maken." ma:contentTypeScope="" ma:versionID="9e43e934cbbc35ba9363f6d536697bb3">
  <xsd:schema xmlns:xsd="http://www.w3.org/2001/XMLSchema" xmlns:xs="http://www.w3.org/2001/XMLSchema" xmlns:p="http://schemas.microsoft.com/office/2006/metadata/properties" xmlns:ns2="e8f8675b-59f8-43ff-b8b1-5cc5b139a19a" xmlns:ns3="9592ce27-299f-4636-af1a-83ba1efb1cc2" targetNamespace="http://schemas.microsoft.com/office/2006/metadata/properties" ma:root="true" ma:fieldsID="f5492bae6e0f4e695895f204fc1b05e0" ns2:_="" ns3:_="">
    <xsd:import namespace="e8f8675b-59f8-43ff-b8b1-5cc5b139a19a"/>
    <xsd:import namespace="9592ce27-299f-4636-af1a-83ba1efb1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675b-59f8-43ff-b8b1-5cc5b139a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761fd13a-52b1-485b-ba5b-ae6febacd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2ce27-299f-4636-af1a-83ba1efb1c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4425426-6921-4f01-ae54-e32fe8051192}" ma:internalName="TaxCatchAll" ma:showField="CatchAllData" ma:web="9592ce27-299f-4636-af1a-83ba1efb1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A670C-18A4-45B4-9F16-D2C94F3DA74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9592ce27-299f-4636-af1a-83ba1efb1cc2"/>
    <ds:schemaRef ds:uri="http://schemas.openxmlformats.org/package/2006/metadata/core-properties"/>
    <ds:schemaRef ds:uri="e8f8675b-59f8-43ff-b8b1-5cc5b139a19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332282-E50F-4B9F-AD74-933E7E6E7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3224E-CECB-45DE-BD77-8712A56FD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ten Caat</dc:creator>
  <cp:lastModifiedBy>Rogier Wolf | W/E Adviseurs</cp:lastModifiedBy>
  <dcterms:created xsi:type="dcterms:W3CDTF">2024-06-18T15:33:26Z</dcterms:created>
  <dcterms:modified xsi:type="dcterms:W3CDTF">2024-06-24T19:28:26Z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0x0101000960542223E90E42B1B22DBD48628FFD</vt:lpwstr>
  </property>
  <property fmtid="{D5CDD505-2E9C-101B-9397-08002B2CF9AE}" pid="3" name="MediaServiceImageTags">
    <vt:lpwstr/>
  </property>
</Properties>
</file>